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11101" localSheetId="0">Лист1!#REF!</definedName>
    <definedName name="sub_11102" localSheetId="0">Лист1!#REF!</definedName>
    <definedName name="sub_112010" localSheetId="0">Лист1!$A$10</definedName>
    <definedName name="sub_11202" localSheetId="0">Лист1!#REF!</definedName>
    <definedName name="sub_11211" localSheetId="0">Лист1!$A$14</definedName>
    <definedName name="sub_112111" localSheetId="0">Лист1!$A$15</definedName>
    <definedName name="sub_1121111" localSheetId="0">Лист1!$A$17</definedName>
    <definedName name="sub_1121112" localSheetId="0">Лист1!$A$19</definedName>
    <definedName name="sub_1121113" localSheetId="0">Лист1!$A$21</definedName>
    <definedName name="sub_1121114" localSheetId="0">Лист1!$A$23</definedName>
    <definedName name="sub_112112" localSheetId="0">Лист1!$A$25</definedName>
    <definedName name="sub_1121121" localSheetId="0">Лист1!$A$27</definedName>
    <definedName name="sub_1121122" localSheetId="0">Лист1!$A$29</definedName>
    <definedName name="sub_1121123" localSheetId="0">Лист1!$A$31</definedName>
    <definedName name="sub_1121124" localSheetId="0">Лист1!$A$33</definedName>
    <definedName name="sub_112113" localSheetId="0">Лист1!$A$35</definedName>
    <definedName name="sub_1121131" localSheetId="0">Лист1!$A$37</definedName>
    <definedName name="sub_1121132" localSheetId="0">Лист1!$A$39</definedName>
    <definedName name="sub_1121133" localSheetId="0">Лист1!$A$41</definedName>
    <definedName name="sub_1121134" localSheetId="0">Лист1!$A$43</definedName>
    <definedName name="sub_112114" localSheetId="0">Лист1!$A$45</definedName>
    <definedName name="sub_1121141" localSheetId="0">Лист1!$A$46</definedName>
    <definedName name="sub_1121142" localSheetId="0">Лист1!$A$47</definedName>
    <definedName name="sub_1121143" localSheetId="0">Лист1!$A$48</definedName>
    <definedName name="sub_1121144" localSheetId="0">Лист1!$A$49</definedName>
    <definedName name="sub_112115" localSheetId="0">Лист1!$A$50</definedName>
    <definedName name="sub_1121151" localSheetId="0">Лист1!$A$54</definedName>
    <definedName name="sub_1121152" localSheetId="0">Лист1!$A$58</definedName>
    <definedName name="sub_1121153" localSheetId="0">Лист1!$A$62</definedName>
    <definedName name="sub_112116" localSheetId="0">Лист1!$A$66</definedName>
    <definedName name="sub_1121161" localSheetId="0">Лист1!$A$70</definedName>
    <definedName name="sub_1121162" localSheetId="0">Лист1!$A$74</definedName>
    <definedName name="sub_1121163" localSheetId="0">Лист1!$A$78</definedName>
    <definedName name="sub_11212" localSheetId="0">Лист1!$A$82</definedName>
    <definedName name="sub_112121" localSheetId="0">Лист1!$A$83</definedName>
    <definedName name="sub_1121211" localSheetId="0">Лист1!$A$85</definedName>
    <definedName name="sub_1121212" localSheetId="0">Лист1!$A$87</definedName>
    <definedName name="sub_1121213" localSheetId="0">Лист1!$A$89</definedName>
    <definedName name="sub_1121214" localSheetId="0">Лист1!$A$91</definedName>
    <definedName name="sub_112122" localSheetId="0">Лист1!$A$93</definedName>
    <definedName name="sub_1121221" localSheetId="0">Лист1!$A$95</definedName>
    <definedName name="sub_1121222" localSheetId="0">Лист1!$A$97</definedName>
    <definedName name="sub_1121223" localSheetId="0">Лист1!$A$99</definedName>
    <definedName name="sub_1121224" localSheetId="0">Лист1!$A$101</definedName>
    <definedName name="sub_112123" localSheetId="0">Лист1!$A$103</definedName>
    <definedName name="sub_1121231" localSheetId="0">Лист1!$A$105</definedName>
    <definedName name="sub_1121232" localSheetId="0">Лист1!$A$107</definedName>
    <definedName name="sub_1121233" localSheetId="0">Лист1!$A$109</definedName>
    <definedName name="sub_1121234" localSheetId="0">Лист1!$A$111</definedName>
    <definedName name="sub_112124" localSheetId="0">Лист1!$A$113</definedName>
    <definedName name="sub_1121241" localSheetId="0">Лист1!$A$114</definedName>
    <definedName name="sub_1121242" localSheetId="0">Лист1!$A$115</definedName>
    <definedName name="sub_1121243" localSheetId="0">Лист1!$A$116</definedName>
    <definedName name="sub_1121244" localSheetId="0">Лист1!$A$117</definedName>
    <definedName name="sub_112125" localSheetId="0">Лист1!$A$118</definedName>
    <definedName name="sub_1121251" localSheetId="0">Лист1!$A$122</definedName>
    <definedName name="sub_1121252" localSheetId="0">Лист1!$A$126</definedName>
    <definedName name="sub_1121253" localSheetId="0">Лист1!$A$130</definedName>
    <definedName name="sub_112126" localSheetId="0">Лист1!$A$134</definedName>
    <definedName name="sub_1121261" localSheetId="0">Лист1!$A$138</definedName>
    <definedName name="sub_1121262" localSheetId="0">Лист1!$A$142</definedName>
    <definedName name="sub_1121263" localSheetId="0">Лист1!$A$146</definedName>
    <definedName name="sub_2001" localSheetId="0">Лист1!#REF!</definedName>
    <definedName name="sub_3001" localSheetId="0">Лист1!#REF!</definedName>
    <definedName name="sub_4001" localSheetId="0">Лист1!#REF!</definedName>
  </definedNames>
  <calcPr calcId="152511"/>
</workbook>
</file>

<file path=xl/calcChain.xml><?xml version="1.0" encoding="utf-8"?>
<calcChain xmlns="http://schemas.openxmlformats.org/spreadsheetml/2006/main">
  <c r="T114" i="1" l="1"/>
  <c r="R114" i="1"/>
  <c r="P114" i="1"/>
  <c r="N114" i="1"/>
  <c r="L114" i="1"/>
  <c r="J114" i="1"/>
  <c r="T116" i="1"/>
  <c r="R116" i="1"/>
  <c r="P116" i="1"/>
  <c r="N116" i="1"/>
  <c r="L116" i="1"/>
  <c r="J116" i="1"/>
  <c r="T115" i="1"/>
  <c r="R115" i="1"/>
  <c r="P115" i="1"/>
  <c r="N115" i="1"/>
  <c r="L115" i="1"/>
  <c r="J115" i="1"/>
  <c r="I114" i="1"/>
  <c r="F113" i="1" l="1"/>
  <c r="E113" i="1"/>
  <c r="D113" i="1"/>
  <c r="J113" i="1"/>
  <c r="I113" i="1"/>
  <c r="T113" i="1"/>
  <c r="R113" i="1"/>
  <c r="P113" i="1"/>
  <c r="N113" i="1"/>
  <c r="L113" i="1"/>
  <c r="D86" i="1"/>
  <c r="D85" i="1"/>
  <c r="E86" i="1"/>
  <c r="E85" i="1"/>
  <c r="F86" i="1"/>
  <c r="F85" i="1"/>
  <c r="I86" i="1" l="1"/>
  <c r="I85" i="1"/>
  <c r="J88" i="1"/>
  <c r="L88" i="1" s="1"/>
  <c r="J87" i="1"/>
  <c r="J97" i="1" s="1"/>
  <c r="J107" i="1" s="1"/>
  <c r="J86" i="1"/>
  <c r="L86" i="1" s="1"/>
  <c r="J85" i="1"/>
  <c r="J84" i="1"/>
  <c r="J118" i="1" s="1"/>
  <c r="J134" i="1" s="1"/>
  <c r="J83" i="1"/>
  <c r="J93" i="1" s="1"/>
  <c r="J103" i="1" s="1"/>
  <c r="F101" i="1"/>
  <c r="F111" i="1" s="1"/>
  <c r="I98" i="1"/>
  <c r="I108" i="1" s="1"/>
  <c r="F98" i="1"/>
  <c r="F108" i="1" s="1"/>
  <c r="E98" i="1"/>
  <c r="E108" i="1" s="1"/>
  <c r="D98" i="1"/>
  <c r="G98" i="1" s="1"/>
  <c r="I97" i="1"/>
  <c r="I107" i="1" s="1"/>
  <c r="F97" i="1"/>
  <c r="F107" i="1" s="1"/>
  <c r="E97" i="1"/>
  <c r="E107" i="1" s="1"/>
  <c r="D97" i="1"/>
  <c r="I96" i="1"/>
  <c r="I106" i="1" s="1"/>
  <c r="F96" i="1"/>
  <c r="F106" i="1" s="1"/>
  <c r="E96" i="1"/>
  <c r="E106" i="1" s="1"/>
  <c r="D96" i="1"/>
  <c r="I95" i="1"/>
  <c r="I105" i="1" s="1"/>
  <c r="F95" i="1"/>
  <c r="F105" i="1" s="1"/>
  <c r="E95" i="1"/>
  <c r="E105" i="1" s="1"/>
  <c r="D95" i="1"/>
  <c r="G95" i="1" s="1"/>
  <c r="I94" i="1"/>
  <c r="I104" i="1" s="1"/>
  <c r="F94" i="1"/>
  <c r="F104" i="1" s="1"/>
  <c r="E94" i="1"/>
  <c r="E104" i="1" s="1"/>
  <c r="D94" i="1"/>
  <c r="G94" i="1" s="1"/>
  <c r="I93" i="1"/>
  <c r="I103" i="1" s="1"/>
  <c r="F93" i="1"/>
  <c r="F103" i="1" s="1"/>
  <c r="E93" i="1"/>
  <c r="E103" i="1" s="1"/>
  <c r="D93" i="1"/>
  <c r="G93" i="1" s="1"/>
  <c r="I92" i="1"/>
  <c r="I102" i="1" s="1"/>
  <c r="I112" i="1" s="1"/>
  <c r="F92" i="1"/>
  <c r="F102" i="1" s="1"/>
  <c r="F112" i="1" s="1"/>
  <c r="E92" i="1"/>
  <c r="E130" i="1" s="1"/>
  <c r="E146" i="1" s="1"/>
  <c r="D92" i="1"/>
  <c r="D102" i="1" s="1"/>
  <c r="I91" i="1"/>
  <c r="I101" i="1" s="1"/>
  <c r="I111" i="1" s="1"/>
  <c r="F91" i="1"/>
  <c r="E91" i="1"/>
  <c r="E101" i="1" s="1"/>
  <c r="E111" i="1" s="1"/>
  <c r="D91" i="1"/>
  <c r="G91" i="1" s="1"/>
  <c r="G116" i="1"/>
  <c r="G115" i="1"/>
  <c r="G114" i="1"/>
  <c r="G113" i="1"/>
  <c r="G88" i="1"/>
  <c r="G87" i="1"/>
  <c r="G86" i="1"/>
  <c r="G85" i="1"/>
  <c r="G84" i="1"/>
  <c r="G83" i="1"/>
  <c r="I130" i="1"/>
  <c r="I146" i="1" s="1"/>
  <c r="F130" i="1"/>
  <c r="F146" i="1" s="1"/>
  <c r="I122" i="1"/>
  <c r="I138" i="1" s="1"/>
  <c r="F122" i="1"/>
  <c r="F138" i="1" s="1"/>
  <c r="E122" i="1"/>
  <c r="E138" i="1" s="1"/>
  <c r="D122" i="1"/>
  <c r="D138" i="1" s="1"/>
  <c r="I118" i="1"/>
  <c r="I134" i="1" s="1"/>
  <c r="F118" i="1"/>
  <c r="F134" i="1" s="1"/>
  <c r="E118" i="1"/>
  <c r="E134" i="1" s="1"/>
  <c r="D118" i="1"/>
  <c r="D134" i="1" s="1"/>
  <c r="D101" i="1" l="1"/>
  <c r="J122" i="1"/>
  <c r="J138" i="1" s="1"/>
  <c r="J98" i="1"/>
  <c r="J108" i="1" s="1"/>
  <c r="G122" i="1"/>
  <c r="G138" i="1"/>
  <c r="G97" i="1"/>
  <c r="E102" i="1"/>
  <c r="E112" i="1" s="1"/>
  <c r="G92" i="1"/>
  <c r="G96" i="1"/>
  <c r="G101" i="1"/>
  <c r="N88" i="1"/>
  <c r="P88" i="1" s="1"/>
  <c r="L96" i="1"/>
  <c r="L106" i="1" s="1"/>
  <c r="N86" i="1"/>
  <c r="P86" i="1" s="1"/>
  <c r="P96" i="1" s="1"/>
  <c r="P106" i="1" s="1"/>
  <c r="J96" i="1"/>
  <c r="J106" i="1" s="1"/>
  <c r="J92" i="1"/>
  <c r="J94" i="1"/>
  <c r="J104" i="1" s="1"/>
  <c r="L84" i="1"/>
  <c r="N84" i="1"/>
  <c r="L94" i="1"/>
  <c r="L104" i="1" s="1"/>
  <c r="L98" i="1"/>
  <c r="L108" i="1" s="1"/>
  <c r="L83" i="1"/>
  <c r="P84" i="1"/>
  <c r="L85" i="1"/>
  <c r="N85" i="1" s="1"/>
  <c r="L87" i="1"/>
  <c r="N87" i="1" s="1"/>
  <c r="L122" i="1"/>
  <c r="L138" i="1" s="1"/>
  <c r="J91" i="1"/>
  <c r="J101" i="1" s="1"/>
  <c r="J111" i="1" s="1"/>
  <c r="J95" i="1"/>
  <c r="J105" i="1" s="1"/>
  <c r="D103" i="1"/>
  <c r="G103" i="1" s="1"/>
  <c r="D104" i="1"/>
  <c r="G104" i="1" s="1"/>
  <c r="D107" i="1"/>
  <c r="G107" i="1" s="1"/>
  <c r="D112" i="1"/>
  <c r="D105" i="1"/>
  <c r="G105" i="1" s="1"/>
  <c r="D106" i="1"/>
  <c r="G106" i="1" s="1"/>
  <c r="D108" i="1"/>
  <c r="G108" i="1" s="1"/>
  <c r="D111" i="1"/>
  <c r="G111" i="1" s="1"/>
  <c r="D130" i="1"/>
  <c r="G130" i="1" s="1"/>
  <c r="G134" i="1"/>
  <c r="G118" i="1"/>
  <c r="D146" i="1"/>
  <c r="G146" i="1" s="1"/>
  <c r="N97" i="1" l="1"/>
  <c r="N107" i="1" s="1"/>
  <c r="P87" i="1"/>
  <c r="P97" i="1" s="1"/>
  <c r="P107" i="1" s="1"/>
  <c r="G112" i="1"/>
  <c r="G102" i="1"/>
  <c r="P122" i="1"/>
  <c r="P138" i="1" s="1"/>
  <c r="P98" i="1"/>
  <c r="P108" i="1" s="1"/>
  <c r="T88" i="1"/>
  <c r="N98" i="1"/>
  <c r="N108" i="1" s="1"/>
  <c r="N122" i="1"/>
  <c r="N138" i="1" s="1"/>
  <c r="R88" i="1"/>
  <c r="N96" i="1"/>
  <c r="N106" i="1" s="1"/>
  <c r="R86" i="1"/>
  <c r="R96" i="1" s="1"/>
  <c r="R106" i="1" s="1"/>
  <c r="P85" i="1"/>
  <c r="P95" i="1" s="1"/>
  <c r="P105" i="1" s="1"/>
  <c r="N95" i="1"/>
  <c r="N105" i="1" s="1"/>
  <c r="L92" i="1"/>
  <c r="L118" i="1"/>
  <c r="L134" i="1" s="1"/>
  <c r="J102" i="1"/>
  <c r="J112" i="1" s="1"/>
  <c r="J130" i="1"/>
  <c r="J146" i="1" s="1"/>
  <c r="P94" i="1"/>
  <c r="P104" i="1" s="1"/>
  <c r="P92" i="1"/>
  <c r="P118" i="1"/>
  <c r="P134" i="1" s="1"/>
  <c r="R84" i="1"/>
  <c r="L93" i="1"/>
  <c r="L103" i="1" s="1"/>
  <c r="L91" i="1"/>
  <c r="L101" i="1" s="1"/>
  <c r="L111" i="1" s="1"/>
  <c r="P83" i="1"/>
  <c r="N92" i="1"/>
  <c r="N118" i="1"/>
  <c r="N134" i="1" s="1"/>
  <c r="N94" i="1"/>
  <c r="N104" i="1" s="1"/>
  <c r="L97" i="1"/>
  <c r="L107" i="1" s="1"/>
  <c r="R87" i="1"/>
  <c r="L95" i="1"/>
  <c r="L105" i="1" s="1"/>
  <c r="N83" i="1"/>
  <c r="T122" i="1" l="1"/>
  <c r="T138" i="1" s="1"/>
  <c r="T98" i="1"/>
  <c r="T108" i="1" s="1"/>
  <c r="R122" i="1"/>
  <c r="R138" i="1" s="1"/>
  <c r="R98" i="1"/>
  <c r="R108" i="1" s="1"/>
  <c r="R97" i="1"/>
  <c r="R107" i="1" s="1"/>
  <c r="T87" i="1"/>
  <c r="T97" i="1" s="1"/>
  <c r="T107" i="1" s="1"/>
  <c r="T86" i="1"/>
  <c r="T96" i="1" s="1"/>
  <c r="T106" i="1" s="1"/>
  <c r="R85" i="1"/>
  <c r="R95" i="1" s="1"/>
  <c r="R105" i="1" s="1"/>
  <c r="L102" i="1"/>
  <c r="L112" i="1" s="1"/>
  <c r="L130" i="1"/>
  <c r="L146" i="1" s="1"/>
  <c r="P93" i="1"/>
  <c r="P103" i="1" s="1"/>
  <c r="P91" i="1"/>
  <c r="P101" i="1" s="1"/>
  <c r="P111" i="1" s="1"/>
  <c r="R92" i="1"/>
  <c r="R118" i="1"/>
  <c r="R134" i="1" s="1"/>
  <c r="R94" i="1"/>
  <c r="R104" i="1" s="1"/>
  <c r="T84" i="1"/>
  <c r="R83" i="1"/>
  <c r="P130" i="1"/>
  <c r="P146" i="1" s="1"/>
  <c r="P102" i="1"/>
  <c r="P112" i="1" s="1"/>
  <c r="N91" i="1"/>
  <c r="N101" i="1" s="1"/>
  <c r="N111" i="1" s="1"/>
  <c r="T83" i="1"/>
  <c r="N93" i="1"/>
  <c r="N103" i="1" s="1"/>
  <c r="N130" i="1"/>
  <c r="N146" i="1" s="1"/>
  <c r="N102" i="1"/>
  <c r="N112" i="1" s="1"/>
  <c r="T85" i="1" l="1"/>
  <c r="T95" i="1" s="1"/>
  <c r="T105" i="1" s="1"/>
  <c r="T93" i="1"/>
  <c r="T103" i="1" s="1"/>
  <c r="R91" i="1"/>
  <c r="R101" i="1" s="1"/>
  <c r="R111" i="1" s="1"/>
  <c r="R93" i="1"/>
  <c r="R103" i="1" s="1"/>
  <c r="R102" i="1"/>
  <c r="R112" i="1" s="1"/>
  <c r="R130" i="1"/>
  <c r="R146" i="1" s="1"/>
  <c r="T94" i="1"/>
  <c r="T104" i="1" s="1"/>
  <c r="T92" i="1"/>
  <c r="T118" i="1"/>
  <c r="T134" i="1" s="1"/>
  <c r="T91" i="1" l="1"/>
  <c r="T101" i="1" s="1"/>
  <c r="T111" i="1" s="1"/>
  <c r="T130" i="1"/>
  <c r="T146" i="1" s="1"/>
  <c r="T102" i="1"/>
  <c r="T112" i="1" s="1"/>
  <c r="E62" i="1" l="1"/>
  <c r="E78" i="1" s="1"/>
  <c r="F54" i="1"/>
  <c r="F70" i="1" s="1"/>
  <c r="F50" i="1"/>
  <c r="F66" i="1" s="1"/>
  <c r="E54" i="1"/>
  <c r="E70" i="1" s="1"/>
  <c r="E50" i="1"/>
  <c r="E66" i="1" s="1"/>
  <c r="D54" i="1"/>
  <c r="D70" i="1" s="1"/>
  <c r="D50" i="1"/>
  <c r="D66" i="1" s="1"/>
  <c r="F24" i="1"/>
  <c r="F62" i="1" s="1"/>
  <c r="F78" i="1" s="1"/>
  <c r="E24" i="1"/>
  <c r="D24" i="1"/>
  <c r="D62" i="1" s="1"/>
  <c r="D78" i="1" s="1"/>
  <c r="F23" i="1"/>
  <c r="E23" i="1"/>
  <c r="D23" i="1"/>
  <c r="D48" i="1"/>
  <c r="J20" i="1" l="1"/>
  <c r="L20" i="1" s="1"/>
  <c r="J19" i="1"/>
  <c r="L19" i="1" s="1"/>
  <c r="F45" i="1"/>
  <c r="E45" i="1"/>
  <c r="D45" i="1"/>
  <c r="T46" i="1"/>
  <c r="R46" i="1"/>
  <c r="P46" i="1"/>
  <c r="N46" i="1"/>
  <c r="T47" i="1"/>
  <c r="R47" i="1"/>
  <c r="P47" i="1"/>
  <c r="N47" i="1"/>
  <c r="N48" i="1"/>
  <c r="T48" i="1"/>
  <c r="R48" i="1"/>
  <c r="P48" i="1"/>
  <c r="L46" i="1"/>
  <c r="L47" i="1"/>
  <c r="L48" i="1"/>
  <c r="J45" i="1"/>
  <c r="J48" i="1"/>
  <c r="J47" i="1"/>
  <c r="J46" i="1"/>
  <c r="I70" i="1"/>
  <c r="I66" i="1"/>
  <c r="I54" i="1"/>
  <c r="I50" i="1"/>
  <c r="I45" i="1"/>
  <c r="I46" i="1"/>
  <c r="J54" i="1" l="1"/>
  <c r="J70" i="1" s="1"/>
  <c r="L54" i="1"/>
  <c r="L70" i="1" s="1"/>
  <c r="N20" i="1"/>
  <c r="N19" i="1"/>
  <c r="R45" i="1"/>
  <c r="T45" i="1"/>
  <c r="P45" i="1"/>
  <c r="N45" i="1"/>
  <c r="L45" i="1"/>
  <c r="N54" i="1" l="1"/>
  <c r="N70" i="1" s="1"/>
  <c r="P20" i="1"/>
  <c r="P54" i="1" s="1"/>
  <c r="P70" i="1" s="1"/>
  <c r="P19" i="1"/>
  <c r="R20" i="1" l="1"/>
  <c r="R54" i="1" s="1"/>
  <c r="R70" i="1" s="1"/>
  <c r="R19" i="1"/>
  <c r="T19" i="1" s="1"/>
  <c r="T20" i="1"/>
  <c r="T54" i="1" s="1"/>
  <c r="T70" i="1" s="1"/>
  <c r="I38" i="1" l="1"/>
  <c r="F36" i="1"/>
  <c r="D36" i="1"/>
  <c r="F34" i="1"/>
  <c r="F44" i="1" s="1"/>
  <c r="E34" i="1"/>
  <c r="E44" i="1" s="1"/>
  <c r="F33" i="1"/>
  <c r="F43" i="1" s="1"/>
  <c r="E33" i="1"/>
  <c r="E43" i="1" s="1"/>
  <c r="D34" i="1"/>
  <c r="D44" i="1" s="1"/>
  <c r="D33" i="1"/>
  <c r="D43" i="1" s="1"/>
  <c r="T30" i="1"/>
  <c r="T40" i="1" s="1"/>
  <c r="R30" i="1"/>
  <c r="R40" i="1" s="1"/>
  <c r="P30" i="1"/>
  <c r="P40" i="1" s="1"/>
  <c r="N30" i="1"/>
  <c r="N40" i="1" s="1"/>
  <c r="L30" i="1"/>
  <c r="L40" i="1" s="1"/>
  <c r="J30" i="1"/>
  <c r="J40" i="1" s="1"/>
  <c r="I30" i="1"/>
  <c r="I40" i="1" s="1"/>
  <c r="T29" i="1"/>
  <c r="T39" i="1" s="1"/>
  <c r="R29" i="1"/>
  <c r="R39" i="1" s="1"/>
  <c r="P29" i="1"/>
  <c r="P39" i="1" s="1"/>
  <c r="N29" i="1"/>
  <c r="N39" i="1" s="1"/>
  <c r="L29" i="1"/>
  <c r="L39" i="1" s="1"/>
  <c r="J29" i="1"/>
  <c r="J39" i="1" s="1"/>
  <c r="I29" i="1"/>
  <c r="I39" i="1" s="1"/>
  <c r="F30" i="1"/>
  <c r="F40" i="1" s="1"/>
  <c r="E30" i="1"/>
  <c r="E40" i="1" s="1"/>
  <c r="F29" i="1"/>
  <c r="F39" i="1" s="1"/>
  <c r="E29" i="1"/>
  <c r="E39" i="1" s="1"/>
  <c r="D30" i="1"/>
  <c r="D40" i="1" s="1"/>
  <c r="D29" i="1"/>
  <c r="D39" i="1" s="1"/>
  <c r="I28" i="1"/>
  <c r="I27" i="1"/>
  <c r="I37" i="1" s="1"/>
  <c r="F28" i="1"/>
  <c r="F38" i="1" s="1"/>
  <c r="E28" i="1"/>
  <c r="E38" i="1" s="1"/>
  <c r="F27" i="1"/>
  <c r="F37" i="1" s="1"/>
  <c r="E27" i="1"/>
  <c r="E37" i="1" s="1"/>
  <c r="D28" i="1"/>
  <c r="D38" i="1" s="1"/>
  <c r="D27" i="1"/>
  <c r="D37" i="1" s="1"/>
  <c r="J26" i="1"/>
  <c r="J36" i="1" s="1"/>
  <c r="F26" i="1"/>
  <c r="E26" i="1"/>
  <c r="E36" i="1" s="1"/>
  <c r="D26" i="1"/>
  <c r="F25" i="1"/>
  <c r="F35" i="1" s="1"/>
  <c r="E25" i="1"/>
  <c r="E35" i="1" s="1"/>
  <c r="D25" i="1"/>
  <c r="D35" i="1" s="1"/>
  <c r="I26" i="1"/>
  <c r="I36" i="1" s="1"/>
  <c r="I25" i="1"/>
  <c r="I35" i="1" s="1"/>
  <c r="I24" i="1"/>
  <c r="I62" i="1" s="1"/>
  <c r="I78" i="1" s="1"/>
  <c r="I23" i="1"/>
  <c r="I33" i="1" s="1"/>
  <c r="I43" i="1" s="1"/>
  <c r="L17" i="1"/>
  <c r="J18" i="1"/>
  <c r="J28" i="1" s="1"/>
  <c r="J38" i="1" s="1"/>
  <c r="J17" i="1"/>
  <c r="J27" i="1" s="1"/>
  <c r="J37" i="1" s="1"/>
  <c r="J16" i="1"/>
  <c r="J50" i="1" s="1"/>
  <c r="J66" i="1" s="1"/>
  <c r="J15" i="1"/>
  <c r="J25" i="1" s="1"/>
  <c r="J35" i="1" s="1"/>
  <c r="J23" i="1" l="1"/>
  <c r="J33" i="1" s="1"/>
  <c r="J43" i="1" s="1"/>
  <c r="L18" i="1"/>
  <c r="L28" i="1" s="1"/>
  <c r="L38" i="1" s="1"/>
  <c r="G36" i="1"/>
  <c r="I34" i="1"/>
  <c r="I44" i="1" s="1"/>
  <c r="G37" i="1"/>
  <c r="G38" i="1"/>
  <c r="L27" i="1"/>
  <c r="L37" i="1" s="1"/>
  <c r="N17" i="1"/>
  <c r="G35" i="1"/>
  <c r="N18" i="1"/>
  <c r="L15" i="1"/>
  <c r="L16" i="1"/>
  <c r="N16" i="1" s="1"/>
  <c r="J24" i="1"/>
  <c r="J62" i="1" s="1"/>
  <c r="J78" i="1" s="1"/>
  <c r="G40" i="1"/>
  <c r="G44" i="1"/>
  <c r="G39" i="1"/>
  <c r="G43" i="1"/>
  <c r="G18" i="1"/>
  <c r="G17" i="1"/>
  <c r="G78" i="1"/>
  <c r="G70" i="1"/>
  <c r="G66" i="1"/>
  <c r="G62" i="1"/>
  <c r="G54" i="1"/>
  <c r="G50" i="1"/>
  <c r="G48" i="1"/>
  <c r="G47" i="1"/>
  <c r="G46" i="1"/>
  <c r="G45" i="1"/>
  <c r="G34" i="1"/>
  <c r="G33" i="1"/>
  <c r="G30" i="1"/>
  <c r="G29" i="1"/>
  <c r="G28" i="1"/>
  <c r="G27" i="1"/>
  <c r="G26" i="1"/>
  <c r="G25" i="1"/>
  <c r="G24" i="1"/>
  <c r="G23" i="1"/>
  <c r="G20" i="1"/>
  <c r="G19" i="1"/>
  <c r="G16" i="1"/>
  <c r="G15" i="1"/>
  <c r="J34" i="1" l="1"/>
  <c r="J44" i="1" s="1"/>
  <c r="N50" i="1"/>
  <c r="N66" i="1" s="1"/>
  <c r="N24" i="1"/>
  <c r="N26" i="1"/>
  <c r="N36" i="1" s="1"/>
  <c r="L23" i="1"/>
  <c r="L33" i="1" s="1"/>
  <c r="L43" i="1" s="1"/>
  <c r="L25" i="1"/>
  <c r="L35" i="1" s="1"/>
  <c r="L50" i="1"/>
  <c r="L66" i="1" s="1"/>
  <c r="L26" i="1"/>
  <c r="L36" i="1" s="1"/>
  <c r="L24" i="1"/>
  <c r="N28" i="1"/>
  <c r="N38" i="1" s="1"/>
  <c r="N27" i="1"/>
  <c r="N37" i="1" s="1"/>
  <c r="P17" i="1"/>
  <c r="P27" i="1" s="1"/>
  <c r="P37" i="1" s="1"/>
  <c r="P16" i="1"/>
  <c r="N15" i="1"/>
  <c r="P18" i="1"/>
  <c r="P28" i="1" s="1"/>
  <c r="P38" i="1" s="1"/>
  <c r="R18" i="1" l="1"/>
  <c r="R28" i="1" s="1"/>
  <c r="R38" i="1" s="1"/>
  <c r="N25" i="1"/>
  <c r="N35" i="1" s="1"/>
  <c r="T15" i="1"/>
  <c r="N23" i="1"/>
  <c r="N33" i="1" s="1"/>
  <c r="N43" i="1" s="1"/>
  <c r="P50" i="1"/>
  <c r="P66" i="1" s="1"/>
  <c r="P26" i="1"/>
  <c r="P36" i="1" s="1"/>
  <c r="P24" i="1"/>
  <c r="L62" i="1"/>
  <c r="L78" i="1" s="1"/>
  <c r="L34" i="1"/>
  <c r="L44" i="1" s="1"/>
  <c r="T16" i="1"/>
  <c r="R17" i="1"/>
  <c r="R27" i="1" s="1"/>
  <c r="R37" i="1" s="1"/>
  <c r="R16" i="1"/>
  <c r="R15" i="1"/>
  <c r="N62" i="1"/>
  <c r="N78" i="1" s="1"/>
  <c r="N34" i="1"/>
  <c r="N44" i="1" s="1"/>
  <c r="P15" i="1"/>
  <c r="T18" i="1"/>
  <c r="T28" i="1" s="1"/>
  <c r="T38" i="1" s="1"/>
  <c r="T17" i="1" l="1"/>
  <c r="T27" i="1" s="1"/>
  <c r="T37" i="1" s="1"/>
  <c r="T50" i="1"/>
  <c r="T66" i="1" s="1"/>
  <c r="T26" i="1"/>
  <c r="T36" i="1" s="1"/>
  <c r="T24" i="1"/>
  <c r="P62" i="1"/>
  <c r="P78" i="1" s="1"/>
  <c r="P34" i="1"/>
  <c r="P44" i="1" s="1"/>
  <c r="T23" i="1"/>
  <c r="T33" i="1" s="1"/>
  <c r="T43" i="1" s="1"/>
  <c r="T25" i="1"/>
  <c r="T35" i="1" s="1"/>
  <c r="R25" i="1"/>
  <c r="R35" i="1" s="1"/>
  <c r="R23" i="1"/>
  <c r="R33" i="1" s="1"/>
  <c r="R43" i="1" s="1"/>
  <c r="P23" i="1"/>
  <c r="P33" i="1" s="1"/>
  <c r="P43" i="1" s="1"/>
  <c r="P25" i="1"/>
  <c r="P35" i="1" s="1"/>
  <c r="R50" i="1"/>
  <c r="R66" i="1" s="1"/>
  <c r="R24" i="1"/>
  <c r="R26" i="1"/>
  <c r="R36" i="1" s="1"/>
  <c r="T62" i="1" l="1"/>
  <c r="T78" i="1" s="1"/>
  <c r="T34" i="1"/>
  <c r="T44" i="1" s="1"/>
  <c r="R62" i="1"/>
  <c r="R78" i="1" s="1"/>
  <c r="R34" i="1"/>
  <c r="R44" i="1" s="1"/>
</calcChain>
</file>

<file path=xl/sharedStrings.xml><?xml version="1.0" encoding="utf-8"?>
<sst xmlns="http://schemas.openxmlformats.org/spreadsheetml/2006/main" count="2008" uniqueCount="110">
  <si>
    <t xml:space="preserve">к приказу Министерства энергетики РФ
</t>
  </si>
  <si>
    <t xml:space="preserve">от 5 мая 2016 г. N 380
</t>
  </si>
  <si>
    <t>Приложение N 11</t>
  </si>
  <si>
    <t xml:space="preserve">Форма 11. Краткое описание инвестиционной программы. Обоснование необходимости реализации инвестиционных проектов
</t>
  </si>
  <si>
    <t xml:space="preserve">Раздел 2. Технологическое присоединение к электрическим сетям энергопринимающих устройств потребителей максимальной мощностью до 150 кВт включительно
</t>
  </si>
  <si>
    <t>N п/п</t>
  </si>
  <si>
    <t>Наименование показателя</t>
  </si>
  <si>
    <t>Фактические данные о реализации мероприятий по технологическому присоединению</t>
  </si>
  <si>
    <t>Среднее за 3 года значение фактических данных о реализации мероприятий по технологическому присоединению</t>
  </si>
  <si>
    <t>Факт (Предложение по корректировке утвержденного плана)</t>
  </si>
  <si>
    <t>Наименование субъекта Российской Федерации</t>
  </si>
  <si>
    <t>нд*(3)</t>
  </si>
  <si>
    <t>нд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</si>
  <si>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</si>
  <si>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</t>
  </si>
  <si>
    <t>шт.*(1)</t>
  </si>
  <si>
    <t>МВт*(2)</t>
  </si>
  <si>
    <t>1.1.1.1</t>
  </si>
  <si>
    <t>в том числе не предусматривающие выполнение работ со стороны сетевой организации</t>
  </si>
  <si>
    <t>1.1.1.2</t>
  </si>
  <si>
    <t>в том числе только с реконструкцией объектов электросетевого хозяйства</t>
  </si>
  <si>
    <t>1.1.1.3</t>
  </si>
  <si>
    <t>в том числе с реконструкцией и новым строительством объектов электросетевого хозяйства</t>
  </si>
  <si>
    <t>1.1.1.4</t>
  </si>
  <si>
    <t>в том числе только с новым строительством объектов электросетевого хозяйства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</si>
  <si>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</si>
  <si>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</si>
  <si>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</si>
  <si>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</si>
  <si>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</si>
  <si>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</si>
  <si>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</si>
  <si>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</si>
  <si>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</si>
  <si>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</si>
  <si>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</si>
  <si>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 без НДС</t>
  </si>
  <si>
    <t>1.1.4.1</t>
  </si>
  <si>
    <t>в том числе затраты на проектно изыскательские работы</t>
  </si>
  <si>
    <t>1.1.4.2</t>
  </si>
  <si>
    <t>в том числе затраты на реконструкцию объектов электросетевого хозяйства</t>
  </si>
  <si>
    <t>1.1.4.3</t>
  </si>
  <si>
    <t>в том числе затраты на новое строительство объектов электросетевого хозяйства</t>
  </si>
  <si>
    <t>1.1.4.4</t>
  </si>
  <si>
    <t>в том числе затраты не включаемые в плату за технологическое присоединение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</si>
  <si>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</si>
  <si>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</si>
  <si>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MBA</t>
  </si>
  <si>
    <t>км</t>
  </si>
  <si>
    <t>Другое*(5)</t>
  </si>
  <si>
    <t>1.1.5.1</t>
  </si>
  <si>
    <t>1.1.5.2</t>
  </si>
  <si>
    <t>1.1.5.3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</si>
  <si>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</si>
  <si>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</si>
  <si>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</si>
  <si>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</si>
  <si>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</si>
  <si>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</si>
  <si>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1.2.1.1</t>
  </si>
  <si>
    <t>1.2.1.2</t>
  </si>
  <si>
    <t>1.2.1.3</t>
  </si>
  <si>
    <t>1.2.1.4</t>
  </si>
  <si>
    <t>1.2.2.1</t>
  </si>
  <si>
    <t>1.2.2.2</t>
  </si>
  <si>
    <t>1.2.2.3</t>
  </si>
  <si>
    <t>1.2.2.4</t>
  </si>
  <si>
    <t>1.2.3.1</t>
  </si>
  <si>
    <t>1.2.3.2</t>
  </si>
  <si>
    <t>1.2.3.3</t>
  </si>
  <si>
    <t>1.2.3.4</t>
  </si>
  <si>
    <t>1.2.4.1</t>
  </si>
  <si>
    <t>1.2.4.2</t>
  </si>
  <si>
    <t>1.2.4.3</t>
  </si>
  <si>
    <t>1.2.4.4</t>
  </si>
  <si>
    <t>1.2.5.1</t>
  </si>
  <si>
    <t>1.2.5.2</t>
  </si>
  <si>
    <t>1.2.5.3</t>
  </si>
  <si>
    <t>1.2.6.1</t>
  </si>
  <si>
    <t>1.2.6.2</t>
  </si>
  <si>
    <t>1.2.6.3</t>
  </si>
  <si>
    <t>Единица измерения</t>
  </si>
  <si>
    <t>План (Утвержденный план)</t>
  </si>
  <si>
    <t>1.1</t>
  </si>
  <si>
    <t>1.1.1</t>
  </si>
  <si>
    <t>1.1.2</t>
  </si>
  <si>
    <t>1.1.3</t>
  </si>
  <si>
    <t>1.1.4</t>
  </si>
  <si>
    <t>1.1.6</t>
  </si>
  <si>
    <t>1.1.5</t>
  </si>
  <si>
    <t>1.2.1</t>
  </si>
  <si>
    <t>1.2.2</t>
  </si>
  <si>
    <t>1.2</t>
  </si>
  <si>
    <t>1.2.3</t>
  </si>
  <si>
    <t>1.2.4</t>
  </si>
  <si>
    <t>1.2.5</t>
  </si>
  <si>
    <t>1.2.6</t>
  </si>
  <si>
    <t xml:space="preserve">2016 год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</si>
  <si>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</si>
  <si>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</si>
  <si>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</si>
  <si>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</si>
  <si>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2021 год </t>
  </si>
  <si>
    <t xml:space="preserve">2015 год </t>
  </si>
  <si>
    <t>2014 год</t>
  </si>
  <si>
    <t>2012 год</t>
  </si>
  <si>
    <t>2013 год</t>
  </si>
  <si>
    <t xml:space="preserve">Инвестиционная программа ЗАО "Саратовское предприятие городских электрических сетей" </t>
  </si>
  <si>
    <t>План</t>
  </si>
  <si>
    <t>Год раскрытия информации: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</si>
</sst>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4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9"/>
  <sheetViews>
    <sheetView tabSelected="1" zoomScale="55" zoomScaleNormal="55" workbookViewId="0">
      <selection activeCell="A9" sqref="A9"/>
    </sheetView>
  </sheetViews>
  <sheetFormatPr defaultRowHeight="14.25" x14ac:dyDescent="0.2"/>
  <cols>
    <col min="1" max="1" width="12" style="12" customWidth="1"/>
    <col min="2" max="2" width="44" style="13" customWidth="1"/>
    <col min="3" max="3" width="13.5703125" style="4" customWidth="1"/>
    <col min="4" max="4" width="14.42578125" style="4" bestFit="1" customWidth="1"/>
    <col min="5" max="5" width="12.85546875" style="4" bestFit="1" customWidth="1"/>
    <col min="6" max="6" width="11.5703125" style="4" bestFit="1" customWidth="1"/>
    <col min="7" max="7" width="21.140625" style="4" customWidth="1"/>
    <col min="8" max="8" width="19.140625" style="4" customWidth="1"/>
    <col min="9" max="9" width="22.5703125" style="4" bestFit="1" customWidth="1"/>
    <col min="10" max="10" width="20" style="4" customWidth="1"/>
    <col min="11" max="17" width="18.7109375" style="4" customWidth="1"/>
    <col min="18" max="18" width="20.28515625" style="4" customWidth="1"/>
    <col min="19" max="19" width="19.5703125" style="4" customWidth="1"/>
    <col min="20" max="20" width="18.28515625" style="4" customWidth="1"/>
    <col min="21" max="21" width="20" style="4" customWidth="1"/>
    <col min="22" max="22" width="10" style="4" bestFit="1" customWidth="1"/>
    <col min="23" max="23" width="7.140625" style="4" bestFit="1" customWidth="1"/>
    <col min="24" max="24" width="23.42578125" style="4" customWidth="1"/>
    <col min="25" max="25" width="14.140625" style="4" customWidth="1"/>
    <col min="26" max="27" width="15" style="4" customWidth="1"/>
    <col min="28" max="28" width="10" style="4" bestFit="1" customWidth="1"/>
    <col min="29" max="29" width="7.140625" style="4" bestFit="1" customWidth="1"/>
    <col min="30" max="30" width="9.7109375" style="4" bestFit="1" customWidth="1"/>
    <col min="31" max="31" width="10.85546875" style="4" bestFit="1" customWidth="1"/>
    <col min="32" max="32" width="9.42578125" style="4" bestFit="1" customWidth="1"/>
    <col min="33" max="33" width="7.7109375" style="4" bestFit="1" customWidth="1"/>
    <col min="34" max="34" width="18" style="4" customWidth="1"/>
    <col min="35" max="35" width="22.28515625" style="4" customWidth="1"/>
    <col min="36" max="36" width="26.85546875" style="4" customWidth="1"/>
    <col min="37" max="37" width="38.28515625" style="4" customWidth="1"/>
    <col min="38" max="38" width="18.7109375" style="4" customWidth="1"/>
    <col min="39" max="16384" width="9.140625" style="4"/>
  </cols>
  <sheetData>
    <row r="1" spans="1:38" ht="17.25" customHeight="1" x14ac:dyDescent="0.2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ht="15" customHeight="1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" customHeight="1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" customHeight="1" x14ac:dyDescent="0.2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5" customHeight="1" x14ac:dyDescent="0.2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5" customHeight="1" x14ac:dyDescent="0.2">
      <c r="A6" s="24" t="s">
        <v>107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</row>
    <row r="8" spans="1:38" ht="15" customHeight="1" x14ac:dyDescent="0.2">
      <c r="A8" s="23" t="s">
        <v>109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</row>
    <row r="10" spans="1:38" s="8" customFormat="1" ht="59.25" customHeight="1" x14ac:dyDescent="0.25">
      <c r="A10" s="21" t="s">
        <v>5</v>
      </c>
      <c r="B10" s="20" t="s">
        <v>6</v>
      </c>
      <c r="C10" s="20" t="s">
        <v>81</v>
      </c>
      <c r="D10" s="20" t="s">
        <v>7</v>
      </c>
      <c r="E10" s="20"/>
      <c r="F10" s="20"/>
      <c r="G10" s="20" t="s">
        <v>8</v>
      </c>
      <c r="H10" s="20" t="s">
        <v>103</v>
      </c>
      <c r="I10" s="20"/>
      <c r="J10" s="20" t="s">
        <v>97</v>
      </c>
      <c r="K10" s="20"/>
      <c r="L10" s="20" t="s">
        <v>98</v>
      </c>
      <c r="M10" s="20"/>
      <c r="N10" s="20" t="s">
        <v>99</v>
      </c>
      <c r="O10" s="20"/>
      <c r="P10" s="20" t="s">
        <v>100</v>
      </c>
      <c r="Q10" s="20"/>
      <c r="R10" s="20" t="s">
        <v>101</v>
      </c>
      <c r="S10" s="20"/>
      <c r="T10" s="20" t="s">
        <v>102</v>
      </c>
      <c r="U10" s="20"/>
    </row>
    <row r="11" spans="1:38" s="8" customFormat="1" ht="94.5" customHeight="1" x14ac:dyDescent="0.25">
      <c r="A11" s="21"/>
      <c r="B11" s="20"/>
      <c r="C11" s="20"/>
      <c r="D11" s="9" t="s">
        <v>105</v>
      </c>
      <c r="E11" s="9" t="s">
        <v>106</v>
      </c>
      <c r="F11" s="9" t="s">
        <v>104</v>
      </c>
      <c r="G11" s="20"/>
      <c r="H11" s="9" t="s">
        <v>82</v>
      </c>
      <c r="I11" s="9" t="s">
        <v>9</v>
      </c>
      <c r="J11" s="9" t="s">
        <v>108</v>
      </c>
      <c r="K11" s="9" t="s">
        <v>9</v>
      </c>
      <c r="L11" s="9" t="s">
        <v>108</v>
      </c>
      <c r="M11" s="9" t="s">
        <v>9</v>
      </c>
      <c r="N11" s="9" t="s">
        <v>108</v>
      </c>
      <c r="O11" s="9" t="s">
        <v>9</v>
      </c>
      <c r="P11" s="9" t="s">
        <v>108</v>
      </c>
      <c r="Q11" s="9" t="s">
        <v>9</v>
      </c>
      <c r="R11" s="9" t="s">
        <v>108</v>
      </c>
      <c r="S11" s="9" t="s">
        <v>9</v>
      </c>
      <c r="T11" s="9" t="s">
        <v>108</v>
      </c>
      <c r="U11" s="9" t="s">
        <v>9</v>
      </c>
    </row>
    <row r="12" spans="1:38" s="8" customFormat="1" ht="15" x14ac:dyDescent="0.25">
      <c r="A12" s="10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/>
      <c r="M12" s="9"/>
      <c r="N12" s="9"/>
      <c r="O12" s="9"/>
      <c r="P12" s="9"/>
      <c r="Q12" s="9"/>
      <c r="R12" s="9">
        <v>12</v>
      </c>
      <c r="S12" s="9">
        <v>13</v>
      </c>
      <c r="T12" s="9">
        <v>14</v>
      </c>
      <c r="U12" s="9">
        <v>15</v>
      </c>
    </row>
    <row r="13" spans="1:38" s="8" customFormat="1" ht="45" customHeight="1" x14ac:dyDescent="0.25">
      <c r="A13" s="10">
        <v>1</v>
      </c>
      <c r="B13" s="9" t="s">
        <v>10</v>
      </c>
      <c r="C13" s="11" t="s">
        <v>11</v>
      </c>
      <c r="D13" s="9" t="s">
        <v>12</v>
      </c>
      <c r="E13" s="9" t="s">
        <v>12</v>
      </c>
      <c r="F13" s="9" t="s">
        <v>12</v>
      </c>
      <c r="G13" s="9" t="s">
        <v>12</v>
      </c>
      <c r="H13" s="9" t="s">
        <v>12</v>
      </c>
      <c r="I13" s="9" t="s">
        <v>12</v>
      </c>
      <c r="J13" s="9" t="s">
        <v>12</v>
      </c>
      <c r="K13" s="9" t="s">
        <v>12</v>
      </c>
      <c r="L13" s="9" t="s">
        <v>12</v>
      </c>
      <c r="M13" s="9" t="s">
        <v>12</v>
      </c>
      <c r="N13" s="9" t="s">
        <v>12</v>
      </c>
      <c r="O13" s="9" t="s">
        <v>12</v>
      </c>
      <c r="P13" s="9" t="s">
        <v>12</v>
      </c>
      <c r="Q13" s="9" t="s">
        <v>12</v>
      </c>
      <c r="R13" s="9" t="s">
        <v>12</v>
      </c>
      <c r="S13" s="9" t="s">
        <v>12</v>
      </c>
      <c r="T13" s="9" t="s">
        <v>12</v>
      </c>
      <c r="U13" s="9" t="s">
        <v>12</v>
      </c>
    </row>
    <row r="14" spans="1:38" s="8" customFormat="1" ht="90" x14ac:dyDescent="0.25">
      <c r="A14" s="10" t="s">
        <v>83</v>
      </c>
      <c r="B14" s="9" t="s">
        <v>13</v>
      </c>
      <c r="C14" s="9" t="s">
        <v>12</v>
      </c>
      <c r="D14" s="9" t="s">
        <v>12</v>
      </c>
      <c r="E14" s="9" t="s">
        <v>12</v>
      </c>
      <c r="F14" s="9" t="s">
        <v>12</v>
      </c>
      <c r="G14" s="9" t="s">
        <v>12</v>
      </c>
      <c r="H14" s="9" t="s">
        <v>12</v>
      </c>
      <c r="I14" s="9" t="s">
        <v>12</v>
      </c>
      <c r="J14" s="9" t="s">
        <v>12</v>
      </c>
      <c r="K14" s="9" t="s">
        <v>12</v>
      </c>
      <c r="L14" s="9" t="s">
        <v>12</v>
      </c>
      <c r="M14" s="9" t="s">
        <v>12</v>
      </c>
      <c r="N14" s="9" t="s">
        <v>12</v>
      </c>
      <c r="O14" s="9" t="s">
        <v>12</v>
      </c>
      <c r="P14" s="9" t="s">
        <v>12</v>
      </c>
      <c r="Q14" s="9" t="s">
        <v>12</v>
      </c>
      <c r="R14" s="9" t="s">
        <v>12</v>
      </c>
      <c r="S14" s="9" t="s">
        <v>12</v>
      </c>
      <c r="T14" s="9" t="s">
        <v>12</v>
      </c>
      <c r="U14" s="9" t="s">
        <v>12</v>
      </c>
    </row>
    <row r="15" spans="1:38" s="8" customFormat="1" ht="15.75" customHeight="1" x14ac:dyDescent="0.25">
      <c r="A15" s="14" t="s">
        <v>84</v>
      </c>
      <c r="B15" s="16" t="s">
        <v>14</v>
      </c>
      <c r="C15" s="11" t="s">
        <v>15</v>
      </c>
      <c r="D15" s="2">
        <v>1368</v>
      </c>
      <c r="E15" s="2">
        <v>1389</v>
      </c>
      <c r="F15" s="2">
        <v>855</v>
      </c>
      <c r="G15" s="2">
        <f>AVERAGE(D15:F15)</f>
        <v>1204</v>
      </c>
      <c r="H15" s="2" t="s">
        <v>12</v>
      </c>
      <c r="I15" s="2">
        <v>1215</v>
      </c>
      <c r="J15" s="2">
        <f t="shared" ref="J15:J20" si="0">AVERAGE(E15,F15,I15)</f>
        <v>1153</v>
      </c>
      <c r="K15" s="9" t="s">
        <v>12</v>
      </c>
      <c r="L15" s="2">
        <f>AVERAGE(F15,I15,J15)</f>
        <v>1074.3333333333333</v>
      </c>
      <c r="M15" s="9" t="s">
        <v>12</v>
      </c>
      <c r="N15" s="2">
        <f>AVERAGE(I15,J15,L15)</f>
        <v>1147.4444444444443</v>
      </c>
      <c r="O15" s="9" t="s">
        <v>12</v>
      </c>
      <c r="P15" s="2">
        <f>AVERAGE(J15,L15,N15)</f>
        <v>1124.9259259259259</v>
      </c>
      <c r="Q15" s="9" t="s">
        <v>12</v>
      </c>
      <c r="R15" s="2">
        <f>AVERAGE(L15,N15,P15)</f>
        <v>1115.5679012345679</v>
      </c>
      <c r="S15" s="9" t="s">
        <v>12</v>
      </c>
      <c r="T15" s="2">
        <f>AVERAGE(N15,P15,R15)</f>
        <v>1129.3127572016463</v>
      </c>
      <c r="U15" s="9" t="s">
        <v>12</v>
      </c>
    </row>
    <row r="16" spans="1:38" s="8" customFormat="1" ht="15" x14ac:dyDescent="0.25">
      <c r="A16" s="15"/>
      <c r="B16" s="17"/>
      <c r="C16" s="11" t="s">
        <v>16</v>
      </c>
      <c r="D16" s="2">
        <v>11.505000000000001</v>
      </c>
      <c r="E16" s="2">
        <v>11.907999999999999</v>
      </c>
      <c r="F16" s="2">
        <v>9.2360000000000007</v>
      </c>
      <c r="G16" s="2">
        <f t="shared" ref="G16:G78" si="1">AVERAGE(D16:F16)</f>
        <v>10.883000000000001</v>
      </c>
      <c r="H16" s="2" t="s">
        <v>12</v>
      </c>
      <c r="I16" s="2">
        <v>10.904</v>
      </c>
      <c r="J16" s="2">
        <f t="shared" si="0"/>
        <v>10.682666666666668</v>
      </c>
      <c r="K16" s="9" t="s">
        <v>12</v>
      </c>
      <c r="L16" s="2">
        <f t="shared" ref="L16:L18" si="2">AVERAGE(F16,I16,J16)</f>
        <v>10.274222222222223</v>
      </c>
      <c r="M16" s="9" t="s">
        <v>12</v>
      </c>
      <c r="N16" s="2">
        <f t="shared" ref="N16:N18" si="3">AVERAGE(I16,J16,L16)</f>
        <v>10.620296296296296</v>
      </c>
      <c r="O16" s="9" t="s">
        <v>12</v>
      </c>
      <c r="P16" s="2">
        <f t="shared" ref="P16:T18" si="4">AVERAGE(J16,L16,N16)</f>
        <v>10.525728395061728</v>
      </c>
      <c r="Q16" s="9" t="s">
        <v>12</v>
      </c>
      <c r="R16" s="2">
        <f t="shared" si="4"/>
        <v>10.47341563786008</v>
      </c>
      <c r="S16" s="9" t="s">
        <v>12</v>
      </c>
      <c r="T16" s="2">
        <f t="shared" si="4"/>
        <v>10.539813443072701</v>
      </c>
      <c r="U16" s="9" t="s">
        <v>12</v>
      </c>
    </row>
    <row r="17" spans="1:21" s="8" customFormat="1" ht="15.75" customHeight="1" x14ac:dyDescent="0.25">
      <c r="A17" s="14" t="s">
        <v>17</v>
      </c>
      <c r="B17" s="16" t="s">
        <v>18</v>
      </c>
      <c r="C17" s="11" t="s">
        <v>15</v>
      </c>
      <c r="D17" s="2">
        <v>1150</v>
      </c>
      <c r="E17" s="2">
        <v>934</v>
      </c>
      <c r="F17" s="2">
        <v>704</v>
      </c>
      <c r="G17" s="2">
        <f t="shared" si="1"/>
        <v>929.33333333333337</v>
      </c>
      <c r="H17" s="2" t="s">
        <v>12</v>
      </c>
      <c r="I17" s="2">
        <v>928</v>
      </c>
      <c r="J17" s="2">
        <f t="shared" si="0"/>
        <v>855.33333333333337</v>
      </c>
      <c r="K17" s="9" t="s">
        <v>12</v>
      </c>
      <c r="L17" s="2">
        <f t="shared" si="2"/>
        <v>829.1111111111112</v>
      </c>
      <c r="M17" s="9" t="s">
        <v>12</v>
      </c>
      <c r="N17" s="2">
        <f t="shared" si="3"/>
        <v>870.81481481481489</v>
      </c>
      <c r="O17" s="9" t="s">
        <v>12</v>
      </c>
      <c r="P17" s="2">
        <f t="shared" si="4"/>
        <v>851.75308641975323</v>
      </c>
      <c r="Q17" s="9" t="s">
        <v>12</v>
      </c>
      <c r="R17" s="2">
        <f t="shared" si="4"/>
        <v>850.55967078189315</v>
      </c>
      <c r="S17" s="9" t="s">
        <v>12</v>
      </c>
      <c r="T17" s="2">
        <f t="shared" si="4"/>
        <v>857.7091906721538</v>
      </c>
      <c r="U17" s="9" t="s">
        <v>12</v>
      </c>
    </row>
    <row r="18" spans="1:21" s="8" customFormat="1" ht="15" x14ac:dyDescent="0.25">
      <c r="A18" s="15"/>
      <c r="B18" s="17"/>
      <c r="C18" s="11" t="s">
        <v>16</v>
      </c>
      <c r="D18" s="2">
        <v>8.9689999999999994</v>
      </c>
      <c r="E18" s="2">
        <v>9.1620000000000008</v>
      </c>
      <c r="F18" s="2">
        <v>7.1820000000000004</v>
      </c>
      <c r="G18" s="2">
        <f t="shared" si="1"/>
        <v>8.4376666666666669</v>
      </c>
      <c r="H18" s="2" t="s">
        <v>12</v>
      </c>
      <c r="I18" s="2">
        <v>7.84</v>
      </c>
      <c r="J18" s="2">
        <f t="shared" si="0"/>
        <v>8.0613333333333337</v>
      </c>
      <c r="K18" s="9" t="s">
        <v>12</v>
      </c>
      <c r="L18" s="2">
        <f t="shared" si="2"/>
        <v>7.6944444444444455</v>
      </c>
      <c r="M18" s="9" t="s">
        <v>12</v>
      </c>
      <c r="N18" s="2">
        <f t="shared" si="3"/>
        <v>7.8652592592592603</v>
      </c>
      <c r="O18" s="9" t="s">
        <v>12</v>
      </c>
      <c r="P18" s="2">
        <f t="shared" si="4"/>
        <v>7.8736790123456801</v>
      </c>
      <c r="Q18" s="9" t="s">
        <v>12</v>
      </c>
      <c r="R18" s="2">
        <f t="shared" si="4"/>
        <v>7.8111275720164626</v>
      </c>
      <c r="S18" s="9" t="s">
        <v>12</v>
      </c>
      <c r="T18" s="2">
        <f t="shared" si="4"/>
        <v>7.8500219478738016</v>
      </c>
      <c r="U18" s="9" t="s">
        <v>12</v>
      </c>
    </row>
    <row r="19" spans="1:21" s="8" customFormat="1" ht="15.75" customHeight="1" x14ac:dyDescent="0.25">
      <c r="A19" s="14" t="s">
        <v>19</v>
      </c>
      <c r="B19" s="16" t="s">
        <v>20</v>
      </c>
      <c r="C19" s="11" t="s">
        <v>15</v>
      </c>
      <c r="D19" s="2">
        <v>49</v>
      </c>
      <c r="E19" s="2">
        <v>34</v>
      </c>
      <c r="F19" s="2">
        <v>40</v>
      </c>
      <c r="G19" s="2">
        <f t="shared" si="1"/>
        <v>41</v>
      </c>
      <c r="H19" s="2" t="s">
        <v>12</v>
      </c>
      <c r="I19" s="2">
        <v>47</v>
      </c>
      <c r="J19" s="2">
        <f t="shared" si="0"/>
        <v>40.333333333333336</v>
      </c>
      <c r="K19" s="9" t="s">
        <v>12</v>
      </c>
      <c r="L19" s="2">
        <f t="shared" ref="L19:L20" si="5">AVERAGE(F19,I19,J19)</f>
        <v>42.44444444444445</v>
      </c>
      <c r="M19" s="9" t="s">
        <v>12</v>
      </c>
      <c r="N19" s="2">
        <f t="shared" ref="N19:N20" si="6">AVERAGE(I19,J19,L19)</f>
        <v>43.259259259259267</v>
      </c>
      <c r="O19" s="9" t="s">
        <v>12</v>
      </c>
      <c r="P19" s="2">
        <f t="shared" ref="P19:P20" si="7">AVERAGE(J19,L19,N19)</f>
        <v>42.012345679012348</v>
      </c>
      <c r="Q19" s="9" t="s">
        <v>12</v>
      </c>
      <c r="R19" s="2">
        <f t="shared" ref="R19:R20" si="8">AVERAGE(L19,N19,P19)</f>
        <v>42.57201646090536</v>
      </c>
      <c r="S19" s="9" t="s">
        <v>12</v>
      </c>
      <c r="T19" s="2">
        <f t="shared" ref="T19:T20" si="9">AVERAGE(N19,P19,R19)</f>
        <v>42.614540466392327</v>
      </c>
      <c r="U19" s="9" t="s">
        <v>12</v>
      </c>
    </row>
    <row r="20" spans="1:21" s="8" customFormat="1" ht="15" x14ac:dyDescent="0.25">
      <c r="A20" s="15"/>
      <c r="B20" s="17"/>
      <c r="C20" s="11" t="s">
        <v>16</v>
      </c>
      <c r="D20" s="2">
        <v>0.877</v>
      </c>
      <c r="E20" s="2">
        <v>0.48</v>
      </c>
      <c r="F20" s="2">
        <v>0.58299999999999996</v>
      </c>
      <c r="G20" s="2">
        <f t="shared" si="1"/>
        <v>0.64666666666666661</v>
      </c>
      <c r="H20" s="2" t="s">
        <v>12</v>
      </c>
      <c r="I20" s="2">
        <v>0.66</v>
      </c>
      <c r="J20" s="2">
        <f t="shared" si="0"/>
        <v>0.57433333333333325</v>
      </c>
      <c r="K20" s="9" t="s">
        <v>12</v>
      </c>
      <c r="L20" s="2">
        <f t="shared" si="5"/>
        <v>0.60577777777777764</v>
      </c>
      <c r="M20" s="9" t="s">
        <v>12</v>
      </c>
      <c r="N20" s="2">
        <f t="shared" si="6"/>
        <v>0.61337037037037023</v>
      </c>
      <c r="O20" s="9" t="s">
        <v>12</v>
      </c>
      <c r="P20" s="2">
        <f t="shared" si="7"/>
        <v>0.59782716049382711</v>
      </c>
      <c r="Q20" s="9" t="s">
        <v>12</v>
      </c>
      <c r="R20" s="2">
        <f t="shared" si="8"/>
        <v>0.60565843621399162</v>
      </c>
      <c r="S20" s="9" t="s">
        <v>12</v>
      </c>
      <c r="T20" s="2">
        <f t="shared" si="9"/>
        <v>0.60561865569272966</v>
      </c>
      <c r="U20" s="9" t="s">
        <v>12</v>
      </c>
    </row>
    <row r="21" spans="1:21" s="8" customFormat="1" ht="15.75" customHeight="1" x14ac:dyDescent="0.25">
      <c r="A21" s="14" t="s">
        <v>21</v>
      </c>
      <c r="B21" s="16" t="s">
        <v>22</v>
      </c>
      <c r="C21" s="11" t="s">
        <v>15</v>
      </c>
      <c r="D21" s="9" t="s">
        <v>12</v>
      </c>
      <c r="E21" s="9" t="s">
        <v>12</v>
      </c>
      <c r="F21" s="9" t="s">
        <v>12</v>
      </c>
      <c r="G21" s="9" t="s">
        <v>12</v>
      </c>
      <c r="H21" s="2" t="s">
        <v>12</v>
      </c>
      <c r="I21" s="9" t="s">
        <v>12</v>
      </c>
      <c r="J21" s="9" t="s">
        <v>12</v>
      </c>
      <c r="K21" s="9" t="s">
        <v>12</v>
      </c>
      <c r="L21" s="9" t="s">
        <v>12</v>
      </c>
      <c r="M21" s="9" t="s">
        <v>12</v>
      </c>
      <c r="N21" s="9" t="s">
        <v>12</v>
      </c>
      <c r="O21" s="9" t="s">
        <v>12</v>
      </c>
      <c r="P21" s="9" t="s">
        <v>12</v>
      </c>
      <c r="Q21" s="9" t="s">
        <v>12</v>
      </c>
      <c r="R21" s="9" t="s">
        <v>12</v>
      </c>
      <c r="S21" s="9" t="s">
        <v>12</v>
      </c>
      <c r="T21" s="9" t="s">
        <v>12</v>
      </c>
      <c r="U21" s="9" t="s">
        <v>12</v>
      </c>
    </row>
    <row r="22" spans="1:21" s="8" customFormat="1" ht="15" x14ac:dyDescent="0.25">
      <c r="A22" s="15"/>
      <c r="B22" s="17"/>
      <c r="C22" s="11" t="s">
        <v>16</v>
      </c>
      <c r="D22" s="9" t="s">
        <v>12</v>
      </c>
      <c r="E22" s="9" t="s">
        <v>12</v>
      </c>
      <c r="F22" s="9" t="s">
        <v>12</v>
      </c>
      <c r="G22" s="9" t="s">
        <v>12</v>
      </c>
      <c r="H22" s="2" t="s">
        <v>12</v>
      </c>
      <c r="I22" s="9" t="s">
        <v>12</v>
      </c>
      <c r="J22" s="9" t="s">
        <v>12</v>
      </c>
      <c r="K22" s="9" t="s">
        <v>12</v>
      </c>
      <c r="L22" s="9" t="s">
        <v>12</v>
      </c>
      <c r="M22" s="9" t="s">
        <v>12</v>
      </c>
      <c r="N22" s="9" t="s">
        <v>12</v>
      </c>
      <c r="O22" s="9" t="s">
        <v>12</v>
      </c>
      <c r="P22" s="9" t="s">
        <v>12</v>
      </c>
      <c r="Q22" s="9" t="s">
        <v>12</v>
      </c>
      <c r="R22" s="9" t="s">
        <v>12</v>
      </c>
      <c r="S22" s="9" t="s">
        <v>12</v>
      </c>
      <c r="T22" s="9" t="s">
        <v>12</v>
      </c>
      <c r="U22" s="9" t="s">
        <v>12</v>
      </c>
    </row>
    <row r="23" spans="1:21" s="8" customFormat="1" ht="15.75" customHeight="1" x14ac:dyDescent="0.25">
      <c r="A23" s="14" t="s">
        <v>23</v>
      </c>
      <c r="B23" s="16" t="s">
        <v>24</v>
      </c>
      <c r="C23" s="11" t="s">
        <v>15</v>
      </c>
      <c r="D23" s="2">
        <f t="shared" ref="D23:F23" si="10">D15-D19-D17</f>
        <v>169</v>
      </c>
      <c r="E23" s="2">
        <f t="shared" si="10"/>
        <v>421</v>
      </c>
      <c r="F23" s="2">
        <f t="shared" si="10"/>
        <v>111</v>
      </c>
      <c r="G23" s="2">
        <f t="shared" si="1"/>
        <v>233.66666666666666</v>
      </c>
      <c r="H23" s="2" t="s">
        <v>12</v>
      </c>
      <c r="I23" s="2">
        <f>I15-I19-I17</f>
        <v>240</v>
      </c>
      <c r="J23" s="2">
        <f t="shared" ref="J23:T23" si="11">J15-J19-J17</f>
        <v>257.33333333333337</v>
      </c>
      <c r="K23" s="9" t="s">
        <v>12</v>
      </c>
      <c r="L23" s="2">
        <f t="shared" si="11"/>
        <v>202.77777777777771</v>
      </c>
      <c r="M23" s="9" t="s">
        <v>12</v>
      </c>
      <c r="N23" s="2">
        <f t="shared" si="11"/>
        <v>233.3703703703701</v>
      </c>
      <c r="O23" s="9" t="s">
        <v>12</v>
      </c>
      <c r="P23" s="2">
        <f t="shared" si="11"/>
        <v>231.16049382716039</v>
      </c>
      <c r="Q23" s="9" t="s">
        <v>12</v>
      </c>
      <c r="R23" s="2">
        <f t="shared" si="11"/>
        <v>222.43621399176936</v>
      </c>
      <c r="S23" s="9" t="s">
        <v>12</v>
      </c>
      <c r="T23" s="2">
        <f t="shared" si="11"/>
        <v>228.98902606310014</v>
      </c>
      <c r="U23" s="9" t="s">
        <v>12</v>
      </c>
    </row>
    <row r="24" spans="1:21" s="8" customFormat="1" ht="15" x14ac:dyDescent="0.25">
      <c r="A24" s="15"/>
      <c r="B24" s="17"/>
      <c r="C24" s="11" t="s">
        <v>16</v>
      </c>
      <c r="D24" s="2">
        <f t="shared" ref="D24:F24" si="12">D16-D20-D18</f>
        <v>1.6590000000000007</v>
      </c>
      <c r="E24" s="2">
        <f t="shared" si="12"/>
        <v>2.2659999999999982</v>
      </c>
      <c r="F24" s="2">
        <f t="shared" si="12"/>
        <v>1.4710000000000001</v>
      </c>
      <c r="G24" s="2">
        <f t="shared" si="1"/>
        <v>1.7986666666666664</v>
      </c>
      <c r="H24" s="2" t="s">
        <v>12</v>
      </c>
      <c r="I24" s="2">
        <f>I16-I20-I18</f>
        <v>2.4039999999999999</v>
      </c>
      <c r="J24" s="2">
        <f t="shared" ref="J24:T24" si="13">J16-J20-J18</f>
        <v>2.0470000000000006</v>
      </c>
      <c r="K24" s="9" t="s">
        <v>12</v>
      </c>
      <c r="L24" s="2">
        <f t="shared" si="13"/>
        <v>1.9739999999999993</v>
      </c>
      <c r="M24" s="9" t="s">
        <v>12</v>
      </c>
      <c r="N24" s="2">
        <f t="shared" si="13"/>
        <v>2.1416666666666648</v>
      </c>
      <c r="O24" s="9" t="s">
        <v>12</v>
      </c>
      <c r="P24" s="2">
        <f t="shared" si="13"/>
        <v>2.0542222222222213</v>
      </c>
      <c r="Q24" s="9" t="s">
        <v>12</v>
      </c>
      <c r="R24" s="2">
        <f t="shared" si="13"/>
        <v>2.0566296296296267</v>
      </c>
      <c r="S24" s="9" t="s">
        <v>12</v>
      </c>
      <c r="T24" s="2">
        <f t="shared" si="13"/>
        <v>2.0841728395061692</v>
      </c>
      <c r="U24" s="9" t="s">
        <v>12</v>
      </c>
    </row>
    <row r="25" spans="1:21" s="8" customFormat="1" ht="15.75" customHeight="1" x14ac:dyDescent="0.25">
      <c r="A25" s="14" t="s">
        <v>85</v>
      </c>
      <c r="B25" s="16" t="s">
        <v>25</v>
      </c>
      <c r="C25" s="11" t="s">
        <v>15</v>
      </c>
      <c r="D25" s="2">
        <f t="shared" ref="D25:F25" si="14">D15</f>
        <v>1368</v>
      </c>
      <c r="E25" s="2">
        <f t="shared" si="14"/>
        <v>1389</v>
      </c>
      <c r="F25" s="2">
        <f t="shared" si="14"/>
        <v>855</v>
      </c>
      <c r="G25" s="2">
        <f t="shared" si="1"/>
        <v>1204</v>
      </c>
      <c r="H25" s="2" t="s">
        <v>12</v>
      </c>
      <c r="I25" s="2">
        <f>I15</f>
        <v>1215</v>
      </c>
      <c r="J25" s="2">
        <f t="shared" ref="J25:T25" si="15">J15</f>
        <v>1153</v>
      </c>
      <c r="K25" s="9" t="s">
        <v>12</v>
      </c>
      <c r="L25" s="2">
        <f t="shared" si="15"/>
        <v>1074.3333333333333</v>
      </c>
      <c r="M25" s="9" t="s">
        <v>12</v>
      </c>
      <c r="N25" s="2">
        <f t="shared" si="15"/>
        <v>1147.4444444444443</v>
      </c>
      <c r="O25" s="9" t="s">
        <v>12</v>
      </c>
      <c r="P25" s="2">
        <f t="shared" si="15"/>
        <v>1124.9259259259259</v>
      </c>
      <c r="Q25" s="9" t="s">
        <v>12</v>
      </c>
      <c r="R25" s="2">
        <f t="shared" si="15"/>
        <v>1115.5679012345679</v>
      </c>
      <c r="S25" s="9" t="s">
        <v>12</v>
      </c>
      <c r="T25" s="2">
        <f t="shared" si="15"/>
        <v>1129.3127572016463</v>
      </c>
      <c r="U25" s="9" t="s">
        <v>12</v>
      </c>
    </row>
    <row r="26" spans="1:21" s="8" customFormat="1" ht="15" x14ac:dyDescent="0.25">
      <c r="A26" s="15"/>
      <c r="B26" s="17"/>
      <c r="C26" s="11" t="s">
        <v>16</v>
      </c>
      <c r="D26" s="2">
        <f t="shared" ref="D26:F26" si="16">D16</f>
        <v>11.505000000000001</v>
      </c>
      <c r="E26" s="2">
        <f t="shared" si="16"/>
        <v>11.907999999999999</v>
      </c>
      <c r="F26" s="2">
        <f t="shared" si="16"/>
        <v>9.2360000000000007</v>
      </c>
      <c r="G26" s="2">
        <f t="shared" si="1"/>
        <v>10.883000000000001</v>
      </c>
      <c r="H26" s="2" t="s">
        <v>12</v>
      </c>
      <c r="I26" s="2">
        <f>I16</f>
        <v>10.904</v>
      </c>
      <c r="J26" s="2">
        <f t="shared" ref="J26:T26" si="17">J16</f>
        <v>10.682666666666668</v>
      </c>
      <c r="K26" s="9" t="s">
        <v>12</v>
      </c>
      <c r="L26" s="2">
        <f t="shared" si="17"/>
        <v>10.274222222222223</v>
      </c>
      <c r="M26" s="9" t="s">
        <v>12</v>
      </c>
      <c r="N26" s="2">
        <f t="shared" si="17"/>
        <v>10.620296296296296</v>
      </c>
      <c r="O26" s="9" t="s">
        <v>12</v>
      </c>
      <c r="P26" s="2">
        <f t="shared" si="17"/>
        <v>10.525728395061728</v>
      </c>
      <c r="Q26" s="9" t="s">
        <v>12</v>
      </c>
      <c r="R26" s="2">
        <f t="shared" si="17"/>
        <v>10.47341563786008</v>
      </c>
      <c r="S26" s="9" t="s">
        <v>12</v>
      </c>
      <c r="T26" s="2">
        <f t="shared" si="17"/>
        <v>10.539813443072701</v>
      </c>
      <c r="U26" s="9" t="s">
        <v>12</v>
      </c>
    </row>
    <row r="27" spans="1:21" s="8" customFormat="1" ht="15.75" customHeight="1" x14ac:dyDescent="0.25">
      <c r="A27" s="14" t="s">
        <v>26</v>
      </c>
      <c r="B27" s="16" t="s">
        <v>18</v>
      </c>
      <c r="C27" s="11" t="s">
        <v>15</v>
      </c>
      <c r="D27" s="2">
        <f>D17</f>
        <v>1150</v>
      </c>
      <c r="E27" s="2">
        <f t="shared" ref="E27:F27" si="18">E17</f>
        <v>934</v>
      </c>
      <c r="F27" s="2">
        <f t="shared" si="18"/>
        <v>704</v>
      </c>
      <c r="G27" s="2">
        <f t="shared" si="1"/>
        <v>929.33333333333337</v>
      </c>
      <c r="H27" s="2" t="s">
        <v>12</v>
      </c>
      <c r="I27" s="2">
        <f t="shared" ref="I27:T27" si="19">I17</f>
        <v>928</v>
      </c>
      <c r="J27" s="2">
        <f t="shared" si="19"/>
        <v>855.33333333333337</v>
      </c>
      <c r="K27" s="9" t="s">
        <v>12</v>
      </c>
      <c r="L27" s="2">
        <f t="shared" si="19"/>
        <v>829.1111111111112</v>
      </c>
      <c r="M27" s="9" t="s">
        <v>12</v>
      </c>
      <c r="N27" s="2">
        <f t="shared" si="19"/>
        <v>870.81481481481489</v>
      </c>
      <c r="O27" s="9" t="s">
        <v>12</v>
      </c>
      <c r="P27" s="2">
        <f t="shared" si="19"/>
        <v>851.75308641975323</v>
      </c>
      <c r="Q27" s="9" t="s">
        <v>12</v>
      </c>
      <c r="R27" s="2">
        <f t="shared" si="19"/>
        <v>850.55967078189315</v>
      </c>
      <c r="S27" s="9" t="s">
        <v>12</v>
      </c>
      <c r="T27" s="2">
        <f t="shared" si="19"/>
        <v>857.7091906721538</v>
      </c>
      <c r="U27" s="9" t="s">
        <v>12</v>
      </c>
    </row>
    <row r="28" spans="1:21" s="8" customFormat="1" ht="15" x14ac:dyDescent="0.25">
      <c r="A28" s="15"/>
      <c r="B28" s="17"/>
      <c r="C28" s="11" t="s">
        <v>16</v>
      </c>
      <c r="D28" s="2">
        <f>D18</f>
        <v>8.9689999999999994</v>
      </c>
      <c r="E28" s="2">
        <f t="shared" ref="E28:F28" si="20">E18</f>
        <v>9.1620000000000008</v>
      </c>
      <c r="F28" s="2">
        <f t="shared" si="20"/>
        <v>7.1820000000000004</v>
      </c>
      <c r="G28" s="2">
        <f t="shared" si="1"/>
        <v>8.4376666666666669</v>
      </c>
      <c r="H28" s="2" t="s">
        <v>12</v>
      </c>
      <c r="I28" s="2">
        <f t="shared" ref="I28:T28" si="21">I18</f>
        <v>7.84</v>
      </c>
      <c r="J28" s="2">
        <f t="shared" si="21"/>
        <v>8.0613333333333337</v>
      </c>
      <c r="K28" s="9" t="s">
        <v>12</v>
      </c>
      <c r="L28" s="2">
        <f t="shared" si="21"/>
        <v>7.6944444444444455</v>
      </c>
      <c r="M28" s="9" t="s">
        <v>12</v>
      </c>
      <c r="N28" s="2">
        <f t="shared" si="21"/>
        <v>7.8652592592592603</v>
      </c>
      <c r="O28" s="9" t="s">
        <v>12</v>
      </c>
      <c r="P28" s="2">
        <f t="shared" si="21"/>
        <v>7.8736790123456801</v>
      </c>
      <c r="Q28" s="9" t="s">
        <v>12</v>
      </c>
      <c r="R28" s="2">
        <f t="shared" si="21"/>
        <v>7.8111275720164626</v>
      </c>
      <c r="S28" s="9" t="s">
        <v>12</v>
      </c>
      <c r="T28" s="2">
        <f t="shared" si="21"/>
        <v>7.8500219478738016</v>
      </c>
      <c r="U28" s="9" t="s">
        <v>12</v>
      </c>
    </row>
    <row r="29" spans="1:21" s="8" customFormat="1" ht="15.75" customHeight="1" x14ac:dyDescent="0.25">
      <c r="A29" s="14" t="s">
        <v>27</v>
      </c>
      <c r="B29" s="16" t="s">
        <v>20</v>
      </c>
      <c r="C29" s="11" t="s">
        <v>15</v>
      </c>
      <c r="D29" s="2">
        <f>D19</f>
        <v>49</v>
      </c>
      <c r="E29" s="2">
        <f t="shared" ref="E29:F29" si="22">E19</f>
        <v>34</v>
      </c>
      <c r="F29" s="2">
        <f t="shared" si="22"/>
        <v>40</v>
      </c>
      <c r="G29" s="2">
        <f t="shared" si="1"/>
        <v>41</v>
      </c>
      <c r="H29" s="2" t="s">
        <v>12</v>
      </c>
      <c r="I29" s="2">
        <f t="shared" ref="I29:T29" si="23">I19</f>
        <v>47</v>
      </c>
      <c r="J29" s="2">
        <f t="shared" si="23"/>
        <v>40.333333333333336</v>
      </c>
      <c r="K29" s="9" t="s">
        <v>12</v>
      </c>
      <c r="L29" s="2">
        <f t="shared" si="23"/>
        <v>42.44444444444445</v>
      </c>
      <c r="M29" s="9" t="s">
        <v>12</v>
      </c>
      <c r="N29" s="2">
        <f t="shared" si="23"/>
        <v>43.259259259259267</v>
      </c>
      <c r="O29" s="9" t="s">
        <v>12</v>
      </c>
      <c r="P29" s="2">
        <f t="shared" si="23"/>
        <v>42.012345679012348</v>
      </c>
      <c r="Q29" s="9" t="s">
        <v>12</v>
      </c>
      <c r="R29" s="2">
        <f t="shared" si="23"/>
        <v>42.57201646090536</v>
      </c>
      <c r="S29" s="9" t="s">
        <v>12</v>
      </c>
      <c r="T29" s="2">
        <f t="shared" si="23"/>
        <v>42.614540466392327</v>
      </c>
      <c r="U29" s="9" t="s">
        <v>12</v>
      </c>
    </row>
    <row r="30" spans="1:21" s="8" customFormat="1" ht="15" x14ac:dyDescent="0.25">
      <c r="A30" s="15"/>
      <c r="B30" s="17"/>
      <c r="C30" s="11" t="s">
        <v>16</v>
      </c>
      <c r="D30" s="2">
        <f>D20</f>
        <v>0.877</v>
      </c>
      <c r="E30" s="2">
        <f t="shared" ref="E30:F30" si="24">E20</f>
        <v>0.48</v>
      </c>
      <c r="F30" s="2">
        <f t="shared" si="24"/>
        <v>0.58299999999999996</v>
      </c>
      <c r="G30" s="2">
        <f t="shared" si="1"/>
        <v>0.64666666666666661</v>
      </c>
      <c r="H30" s="2" t="s">
        <v>12</v>
      </c>
      <c r="I30" s="2">
        <f t="shared" ref="I30:T30" si="25">I20</f>
        <v>0.66</v>
      </c>
      <c r="J30" s="2">
        <f t="shared" si="25"/>
        <v>0.57433333333333325</v>
      </c>
      <c r="K30" s="9" t="s">
        <v>12</v>
      </c>
      <c r="L30" s="2">
        <f t="shared" si="25"/>
        <v>0.60577777777777764</v>
      </c>
      <c r="M30" s="9" t="s">
        <v>12</v>
      </c>
      <c r="N30" s="2">
        <f t="shared" si="25"/>
        <v>0.61337037037037023</v>
      </c>
      <c r="O30" s="9" t="s">
        <v>12</v>
      </c>
      <c r="P30" s="2">
        <f t="shared" si="25"/>
        <v>0.59782716049382711</v>
      </c>
      <c r="Q30" s="9" t="s">
        <v>12</v>
      </c>
      <c r="R30" s="2">
        <f t="shared" si="25"/>
        <v>0.60565843621399162</v>
      </c>
      <c r="S30" s="9" t="s">
        <v>12</v>
      </c>
      <c r="T30" s="2">
        <f t="shared" si="25"/>
        <v>0.60561865569272966</v>
      </c>
      <c r="U30" s="9" t="s">
        <v>12</v>
      </c>
    </row>
    <row r="31" spans="1:21" s="8" customFormat="1" ht="15.75" customHeight="1" x14ac:dyDescent="0.25">
      <c r="A31" s="14" t="s">
        <v>28</v>
      </c>
      <c r="B31" s="16" t="s">
        <v>22</v>
      </c>
      <c r="C31" s="11" t="s">
        <v>15</v>
      </c>
      <c r="D31" s="9" t="s">
        <v>12</v>
      </c>
      <c r="E31" s="9" t="s">
        <v>12</v>
      </c>
      <c r="F31" s="9" t="s">
        <v>12</v>
      </c>
      <c r="G31" s="9" t="s">
        <v>12</v>
      </c>
      <c r="H31" s="2" t="s">
        <v>12</v>
      </c>
      <c r="I31" s="9" t="s">
        <v>12</v>
      </c>
      <c r="J31" s="9" t="s">
        <v>12</v>
      </c>
      <c r="K31" s="9" t="s">
        <v>12</v>
      </c>
      <c r="L31" s="9" t="s">
        <v>12</v>
      </c>
      <c r="M31" s="9" t="s">
        <v>12</v>
      </c>
      <c r="N31" s="9" t="s">
        <v>12</v>
      </c>
      <c r="O31" s="9" t="s">
        <v>12</v>
      </c>
      <c r="P31" s="9" t="s">
        <v>12</v>
      </c>
      <c r="Q31" s="9" t="s">
        <v>12</v>
      </c>
      <c r="R31" s="9" t="s">
        <v>12</v>
      </c>
      <c r="S31" s="9" t="s">
        <v>12</v>
      </c>
      <c r="T31" s="9" t="s">
        <v>12</v>
      </c>
      <c r="U31" s="9" t="s">
        <v>12</v>
      </c>
    </row>
    <row r="32" spans="1:21" s="8" customFormat="1" ht="15" x14ac:dyDescent="0.25">
      <c r="A32" s="15"/>
      <c r="B32" s="17"/>
      <c r="C32" s="11" t="s">
        <v>16</v>
      </c>
      <c r="D32" s="9" t="s">
        <v>12</v>
      </c>
      <c r="E32" s="9" t="s">
        <v>12</v>
      </c>
      <c r="F32" s="9" t="s">
        <v>12</v>
      </c>
      <c r="G32" s="9" t="s">
        <v>12</v>
      </c>
      <c r="H32" s="2" t="s">
        <v>12</v>
      </c>
      <c r="I32" s="9" t="s">
        <v>12</v>
      </c>
      <c r="J32" s="9" t="s">
        <v>12</v>
      </c>
      <c r="K32" s="9" t="s">
        <v>12</v>
      </c>
      <c r="L32" s="9" t="s">
        <v>12</v>
      </c>
      <c r="M32" s="9" t="s">
        <v>12</v>
      </c>
      <c r="N32" s="9" t="s">
        <v>12</v>
      </c>
      <c r="O32" s="9" t="s">
        <v>12</v>
      </c>
      <c r="P32" s="9" t="s">
        <v>12</v>
      </c>
      <c r="Q32" s="9" t="s">
        <v>12</v>
      </c>
      <c r="R32" s="9" t="s">
        <v>12</v>
      </c>
      <c r="S32" s="9" t="s">
        <v>12</v>
      </c>
      <c r="T32" s="9" t="s">
        <v>12</v>
      </c>
      <c r="U32" s="9" t="s">
        <v>12</v>
      </c>
    </row>
    <row r="33" spans="1:21" s="8" customFormat="1" ht="15.75" customHeight="1" x14ac:dyDescent="0.25">
      <c r="A33" s="14" t="s">
        <v>29</v>
      </c>
      <c r="B33" s="16" t="s">
        <v>24</v>
      </c>
      <c r="C33" s="11" t="s">
        <v>15</v>
      </c>
      <c r="D33" s="2">
        <f>D23</f>
        <v>169</v>
      </c>
      <c r="E33" s="2">
        <f t="shared" ref="E33:F33" si="26">E23</f>
        <v>421</v>
      </c>
      <c r="F33" s="2">
        <f t="shared" si="26"/>
        <v>111</v>
      </c>
      <c r="G33" s="2">
        <f t="shared" si="1"/>
        <v>233.66666666666666</v>
      </c>
      <c r="H33" s="2" t="s">
        <v>12</v>
      </c>
      <c r="I33" s="2">
        <f t="shared" ref="I33:T33" si="27">I23</f>
        <v>240</v>
      </c>
      <c r="J33" s="2">
        <f t="shared" si="27"/>
        <v>257.33333333333337</v>
      </c>
      <c r="K33" s="9" t="s">
        <v>12</v>
      </c>
      <c r="L33" s="2">
        <f t="shared" si="27"/>
        <v>202.77777777777771</v>
      </c>
      <c r="M33" s="9" t="s">
        <v>12</v>
      </c>
      <c r="N33" s="2">
        <f t="shared" si="27"/>
        <v>233.3703703703701</v>
      </c>
      <c r="O33" s="9" t="s">
        <v>12</v>
      </c>
      <c r="P33" s="2">
        <f t="shared" si="27"/>
        <v>231.16049382716039</v>
      </c>
      <c r="Q33" s="9" t="s">
        <v>12</v>
      </c>
      <c r="R33" s="2">
        <f t="shared" si="27"/>
        <v>222.43621399176936</v>
      </c>
      <c r="S33" s="9" t="s">
        <v>12</v>
      </c>
      <c r="T33" s="2">
        <f t="shared" si="27"/>
        <v>228.98902606310014</v>
      </c>
      <c r="U33" s="9" t="s">
        <v>12</v>
      </c>
    </row>
    <row r="34" spans="1:21" s="8" customFormat="1" ht="15" x14ac:dyDescent="0.25">
      <c r="A34" s="15"/>
      <c r="B34" s="17"/>
      <c r="C34" s="11" t="s">
        <v>16</v>
      </c>
      <c r="D34" s="2">
        <f>D24</f>
        <v>1.6590000000000007</v>
      </c>
      <c r="E34" s="2">
        <f t="shared" ref="E34:F34" si="28">E24</f>
        <v>2.2659999999999982</v>
      </c>
      <c r="F34" s="2">
        <f t="shared" si="28"/>
        <v>1.4710000000000001</v>
      </c>
      <c r="G34" s="2">
        <f t="shared" si="1"/>
        <v>1.7986666666666664</v>
      </c>
      <c r="H34" s="2" t="s">
        <v>12</v>
      </c>
      <c r="I34" s="2">
        <f t="shared" ref="I34:T34" si="29">I24</f>
        <v>2.4039999999999999</v>
      </c>
      <c r="J34" s="2">
        <f t="shared" si="29"/>
        <v>2.0470000000000006</v>
      </c>
      <c r="K34" s="9" t="s">
        <v>12</v>
      </c>
      <c r="L34" s="2">
        <f t="shared" si="29"/>
        <v>1.9739999999999993</v>
      </c>
      <c r="M34" s="9" t="s">
        <v>12</v>
      </c>
      <c r="N34" s="2">
        <f t="shared" si="29"/>
        <v>2.1416666666666648</v>
      </c>
      <c r="O34" s="9" t="s">
        <v>12</v>
      </c>
      <c r="P34" s="2">
        <f t="shared" si="29"/>
        <v>2.0542222222222213</v>
      </c>
      <c r="Q34" s="9" t="s">
        <v>12</v>
      </c>
      <c r="R34" s="2">
        <f t="shared" si="29"/>
        <v>2.0566296296296267</v>
      </c>
      <c r="S34" s="9" t="s">
        <v>12</v>
      </c>
      <c r="T34" s="2">
        <f t="shared" si="29"/>
        <v>2.0841728395061692</v>
      </c>
      <c r="U34" s="9" t="s">
        <v>12</v>
      </c>
    </row>
    <row r="35" spans="1:21" s="8" customFormat="1" ht="15.75" customHeight="1" x14ac:dyDescent="0.25">
      <c r="A35" s="14" t="s">
        <v>86</v>
      </c>
      <c r="B35" s="16" t="s">
        <v>30</v>
      </c>
      <c r="C35" s="11" t="s">
        <v>15</v>
      </c>
      <c r="D35" s="2">
        <f t="shared" ref="D35:F35" si="30">D25</f>
        <v>1368</v>
      </c>
      <c r="E35" s="2">
        <f t="shared" si="30"/>
        <v>1389</v>
      </c>
      <c r="F35" s="2">
        <f t="shared" si="30"/>
        <v>855</v>
      </c>
      <c r="G35" s="2">
        <f t="shared" ref="G35:G40" si="31">AVERAGE(D35:F35)</f>
        <v>1204</v>
      </c>
      <c r="H35" s="2" t="s">
        <v>12</v>
      </c>
      <c r="I35" s="2">
        <f>I25</f>
        <v>1215</v>
      </c>
      <c r="J35" s="2">
        <f t="shared" ref="J35:T35" si="32">J25</f>
        <v>1153</v>
      </c>
      <c r="K35" s="9" t="s">
        <v>12</v>
      </c>
      <c r="L35" s="2">
        <f t="shared" si="32"/>
        <v>1074.3333333333333</v>
      </c>
      <c r="M35" s="9" t="s">
        <v>12</v>
      </c>
      <c r="N35" s="2">
        <f t="shared" si="32"/>
        <v>1147.4444444444443</v>
      </c>
      <c r="O35" s="9" t="s">
        <v>12</v>
      </c>
      <c r="P35" s="2">
        <f t="shared" si="32"/>
        <v>1124.9259259259259</v>
      </c>
      <c r="Q35" s="9" t="s">
        <v>12</v>
      </c>
      <c r="R35" s="2">
        <f t="shared" si="32"/>
        <v>1115.5679012345679</v>
      </c>
      <c r="S35" s="9" t="s">
        <v>12</v>
      </c>
      <c r="T35" s="2">
        <f t="shared" si="32"/>
        <v>1129.3127572016463</v>
      </c>
      <c r="U35" s="9" t="s">
        <v>12</v>
      </c>
    </row>
    <row r="36" spans="1:21" s="8" customFormat="1" ht="15" x14ac:dyDescent="0.25">
      <c r="A36" s="15"/>
      <c r="B36" s="17"/>
      <c r="C36" s="11" t="s">
        <v>16</v>
      </c>
      <c r="D36" s="2">
        <f t="shared" ref="D36:F36" si="33">D26</f>
        <v>11.505000000000001</v>
      </c>
      <c r="E36" s="2">
        <f t="shared" si="33"/>
        <v>11.907999999999999</v>
      </c>
      <c r="F36" s="2">
        <f t="shared" si="33"/>
        <v>9.2360000000000007</v>
      </c>
      <c r="G36" s="2">
        <f t="shared" si="31"/>
        <v>10.883000000000001</v>
      </c>
      <c r="H36" s="2" t="s">
        <v>12</v>
      </c>
      <c r="I36" s="2">
        <f>I26</f>
        <v>10.904</v>
      </c>
      <c r="J36" s="2">
        <f t="shared" ref="J36:T36" si="34">J26</f>
        <v>10.682666666666668</v>
      </c>
      <c r="K36" s="9" t="s">
        <v>12</v>
      </c>
      <c r="L36" s="2">
        <f t="shared" si="34"/>
        <v>10.274222222222223</v>
      </c>
      <c r="M36" s="9" t="s">
        <v>12</v>
      </c>
      <c r="N36" s="2">
        <f t="shared" si="34"/>
        <v>10.620296296296296</v>
      </c>
      <c r="O36" s="9" t="s">
        <v>12</v>
      </c>
      <c r="P36" s="2">
        <f t="shared" si="34"/>
        <v>10.525728395061728</v>
      </c>
      <c r="Q36" s="9" t="s">
        <v>12</v>
      </c>
      <c r="R36" s="2">
        <f t="shared" si="34"/>
        <v>10.47341563786008</v>
      </c>
      <c r="S36" s="9" t="s">
        <v>12</v>
      </c>
      <c r="T36" s="2">
        <f t="shared" si="34"/>
        <v>10.539813443072701</v>
      </c>
      <c r="U36" s="9" t="s">
        <v>12</v>
      </c>
    </row>
    <row r="37" spans="1:21" s="8" customFormat="1" ht="15.75" customHeight="1" x14ac:dyDescent="0.25">
      <c r="A37" s="14" t="s">
        <v>31</v>
      </c>
      <c r="B37" s="16" t="s">
        <v>18</v>
      </c>
      <c r="C37" s="11" t="s">
        <v>15</v>
      </c>
      <c r="D37" s="2">
        <f>D27</f>
        <v>1150</v>
      </c>
      <c r="E37" s="2">
        <f t="shared" ref="E37:F37" si="35">E27</f>
        <v>934</v>
      </c>
      <c r="F37" s="2">
        <f t="shared" si="35"/>
        <v>704</v>
      </c>
      <c r="G37" s="2">
        <f t="shared" si="31"/>
        <v>929.33333333333337</v>
      </c>
      <c r="H37" s="2" t="s">
        <v>12</v>
      </c>
      <c r="I37" s="2">
        <f t="shared" ref="I37:T37" si="36">I27</f>
        <v>928</v>
      </c>
      <c r="J37" s="2">
        <f t="shared" si="36"/>
        <v>855.33333333333337</v>
      </c>
      <c r="K37" s="9" t="s">
        <v>12</v>
      </c>
      <c r="L37" s="2">
        <f t="shared" si="36"/>
        <v>829.1111111111112</v>
      </c>
      <c r="M37" s="9" t="s">
        <v>12</v>
      </c>
      <c r="N37" s="2">
        <f t="shared" si="36"/>
        <v>870.81481481481489</v>
      </c>
      <c r="O37" s="9" t="s">
        <v>12</v>
      </c>
      <c r="P37" s="2">
        <f t="shared" si="36"/>
        <v>851.75308641975323</v>
      </c>
      <c r="Q37" s="9" t="s">
        <v>12</v>
      </c>
      <c r="R37" s="2">
        <f t="shared" si="36"/>
        <v>850.55967078189315</v>
      </c>
      <c r="S37" s="9" t="s">
        <v>12</v>
      </c>
      <c r="T37" s="2">
        <f t="shared" si="36"/>
        <v>857.7091906721538</v>
      </c>
      <c r="U37" s="9" t="s">
        <v>12</v>
      </c>
    </row>
    <row r="38" spans="1:21" s="8" customFormat="1" ht="15" x14ac:dyDescent="0.25">
      <c r="A38" s="15"/>
      <c r="B38" s="17"/>
      <c r="C38" s="11" t="s">
        <v>16</v>
      </c>
      <c r="D38" s="2">
        <f>D28</f>
        <v>8.9689999999999994</v>
      </c>
      <c r="E38" s="2">
        <f t="shared" ref="E38:F38" si="37">E28</f>
        <v>9.1620000000000008</v>
      </c>
      <c r="F38" s="2">
        <f t="shared" si="37"/>
        <v>7.1820000000000004</v>
      </c>
      <c r="G38" s="2">
        <f t="shared" si="31"/>
        <v>8.4376666666666669</v>
      </c>
      <c r="H38" s="2" t="s">
        <v>12</v>
      </c>
      <c r="I38" s="2">
        <f t="shared" ref="I38:T38" si="38">I28</f>
        <v>7.84</v>
      </c>
      <c r="J38" s="2">
        <f t="shared" si="38"/>
        <v>8.0613333333333337</v>
      </c>
      <c r="K38" s="9" t="s">
        <v>12</v>
      </c>
      <c r="L38" s="2">
        <f t="shared" si="38"/>
        <v>7.6944444444444455</v>
      </c>
      <c r="M38" s="9" t="s">
        <v>12</v>
      </c>
      <c r="N38" s="2">
        <f t="shared" si="38"/>
        <v>7.8652592592592603</v>
      </c>
      <c r="O38" s="9" t="s">
        <v>12</v>
      </c>
      <c r="P38" s="2">
        <f t="shared" si="38"/>
        <v>7.8736790123456801</v>
      </c>
      <c r="Q38" s="9" t="s">
        <v>12</v>
      </c>
      <c r="R38" s="2">
        <f t="shared" si="38"/>
        <v>7.8111275720164626</v>
      </c>
      <c r="S38" s="9" t="s">
        <v>12</v>
      </c>
      <c r="T38" s="2">
        <f t="shared" si="38"/>
        <v>7.8500219478738016</v>
      </c>
      <c r="U38" s="9" t="s">
        <v>12</v>
      </c>
    </row>
    <row r="39" spans="1:21" s="8" customFormat="1" ht="15.75" customHeight="1" x14ac:dyDescent="0.25">
      <c r="A39" s="14" t="s">
        <v>32</v>
      </c>
      <c r="B39" s="16" t="s">
        <v>20</v>
      </c>
      <c r="C39" s="11" t="s">
        <v>15</v>
      </c>
      <c r="D39" s="2">
        <f>D29</f>
        <v>49</v>
      </c>
      <c r="E39" s="2">
        <f t="shared" ref="E39:F39" si="39">E29</f>
        <v>34</v>
      </c>
      <c r="F39" s="2">
        <f t="shared" si="39"/>
        <v>40</v>
      </c>
      <c r="G39" s="2">
        <f t="shared" si="31"/>
        <v>41</v>
      </c>
      <c r="H39" s="2" t="s">
        <v>12</v>
      </c>
      <c r="I39" s="2">
        <f t="shared" ref="I39:T39" si="40">I29</f>
        <v>47</v>
      </c>
      <c r="J39" s="2">
        <f t="shared" si="40"/>
        <v>40.333333333333336</v>
      </c>
      <c r="K39" s="9" t="s">
        <v>12</v>
      </c>
      <c r="L39" s="2">
        <f t="shared" si="40"/>
        <v>42.44444444444445</v>
      </c>
      <c r="M39" s="9" t="s">
        <v>12</v>
      </c>
      <c r="N39" s="2">
        <f t="shared" si="40"/>
        <v>43.259259259259267</v>
      </c>
      <c r="O39" s="9" t="s">
        <v>12</v>
      </c>
      <c r="P39" s="2">
        <f t="shared" si="40"/>
        <v>42.012345679012348</v>
      </c>
      <c r="Q39" s="9" t="s">
        <v>12</v>
      </c>
      <c r="R39" s="2">
        <f t="shared" si="40"/>
        <v>42.57201646090536</v>
      </c>
      <c r="S39" s="9" t="s">
        <v>12</v>
      </c>
      <c r="T39" s="2">
        <f t="shared" si="40"/>
        <v>42.614540466392327</v>
      </c>
      <c r="U39" s="9" t="s">
        <v>12</v>
      </c>
    </row>
    <row r="40" spans="1:21" s="8" customFormat="1" ht="15" x14ac:dyDescent="0.25">
      <c r="A40" s="15"/>
      <c r="B40" s="17"/>
      <c r="C40" s="11" t="s">
        <v>16</v>
      </c>
      <c r="D40" s="2">
        <f>D30</f>
        <v>0.877</v>
      </c>
      <c r="E40" s="2">
        <f t="shared" ref="E40:F40" si="41">E30</f>
        <v>0.48</v>
      </c>
      <c r="F40" s="2">
        <f t="shared" si="41"/>
        <v>0.58299999999999996</v>
      </c>
      <c r="G40" s="2">
        <f t="shared" si="31"/>
        <v>0.64666666666666661</v>
      </c>
      <c r="H40" s="2" t="s">
        <v>12</v>
      </c>
      <c r="I40" s="2">
        <f t="shared" ref="I40:T40" si="42">I30</f>
        <v>0.66</v>
      </c>
      <c r="J40" s="2">
        <f t="shared" si="42"/>
        <v>0.57433333333333325</v>
      </c>
      <c r="K40" s="9" t="s">
        <v>12</v>
      </c>
      <c r="L40" s="2">
        <f t="shared" si="42"/>
        <v>0.60577777777777764</v>
      </c>
      <c r="M40" s="9" t="s">
        <v>12</v>
      </c>
      <c r="N40" s="2">
        <f t="shared" si="42"/>
        <v>0.61337037037037023</v>
      </c>
      <c r="O40" s="9" t="s">
        <v>12</v>
      </c>
      <c r="P40" s="2">
        <f t="shared" si="42"/>
        <v>0.59782716049382711</v>
      </c>
      <c r="Q40" s="9" t="s">
        <v>12</v>
      </c>
      <c r="R40" s="2">
        <f t="shared" si="42"/>
        <v>0.60565843621399162</v>
      </c>
      <c r="S40" s="9" t="s">
        <v>12</v>
      </c>
      <c r="T40" s="2">
        <f t="shared" si="42"/>
        <v>0.60561865569272966</v>
      </c>
      <c r="U40" s="9" t="s">
        <v>12</v>
      </c>
    </row>
    <row r="41" spans="1:21" s="8" customFormat="1" ht="15.75" customHeight="1" x14ac:dyDescent="0.25">
      <c r="A41" s="14" t="s">
        <v>33</v>
      </c>
      <c r="B41" s="16" t="s">
        <v>22</v>
      </c>
      <c r="C41" s="11" t="s">
        <v>15</v>
      </c>
      <c r="D41" s="9" t="s">
        <v>12</v>
      </c>
      <c r="E41" s="9" t="s">
        <v>12</v>
      </c>
      <c r="F41" s="9" t="s">
        <v>12</v>
      </c>
      <c r="G41" s="9" t="s">
        <v>12</v>
      </c>
      <c r="H41" s="2" t="s">
        <v>12</v>
      </c>
      <c r="I41" s="9" t="s">
        <v>12</v>
      </c>
      <c r="J41" s="9" t="s">
        <v>12</v>
      </c>
      <c r="K41" s="9" t="s">
        <v>12</v>
      </c>
      <c r="L41" s="9" t="s">
        <v>12</v>
      </c>
      <c r="M41" s="9" t="s">
        <v>12</v>
      </c>
      <c r="N41" s="9" t="s">
        <v>12</v>
      </c>
      <c r="O41" s="9" t="s">
        <v>12</v>
      </c>
      <c r="P41" s="9" t="s">
        <v>12</v>
      </c>
      <c r="Q41" s="9" t="s">
        <v>12</v>
      </c>
      <c r="R41" s="9" t="s">
        <v>12</v>
      </c>
      <c r="S41" s="9" t="s">
        <v>12</v>
      </c>
      <c r="T41" s="9" t="s">
        <v>12</v>
      </c>
      <c r="U41" s="9" t="s">
        <v>12</v>
      </c>
    </row>
    <row r="42" spans="1:21" s="8" customFormat="1" ht="15" x14ac:dyDescent="0.25">
      <c r="A42" s="15"/>
      <c r="B42" s="17"/>
      <c r="C42" s="11" t="s">
        <v>16</v>
      </c>
      <c r="D42" s="9" t="s">
        <v>12</v>
      </c>
      <c r="E42" s="9" t="s">
        <v>12</v>
      </c>
      <c r="F42" s="9" t="s">
        <v>12</v>
      </c>
      <c r="G42" s="9" t="s">
        <v>12</v>
      </c>
      <c r="H42" s="2" t="s">
        <v>12</v>
      </c>
      <c r="I42" s="9" t="s">
        <v>12</v>
      </c>
      <c r="J42" s="9" t="s">
        <v>12</v>
      </c>
      <c r="K42" s="9" t="s">
        <v>12</v>
      </c>
      <c r="L42" s="9" t="s">
        <v>12</v>
      </c>
      <c r="M42" s="9" t="s">
        <v>12</v>
      </c>
      <c r="N42" s="9" t="s">
        <v>12</v>
      </c>
      <c r="O42" s="9" t="s">
        <v>12</v>
      </c>
      <c r="P42" s="9" t="s">
        <v>12</v>
      </c>
      <c r="Q42" s="9" t="s">
        <v>12</v>
      </c>
      <c r="R42" s="9" t="s">
        <v>12</v>
      </c>
      <c r="S42" s="9" t="s">
        <v>12</v>
      </c>
      <c r="T42" s="9" t="s">
        <v>12</v>
      </c>
      <c r="U42" s="9" t="s">
        <v>12</v>
      </c>
    </row>
    <row r="43" spans="1:21" s="8" customFormat="1" ht="15.75" customHeight="1" x14ac:dyDescent="0.25">
      <c r="A43" s="14" t="s">
        <v>34</v>
      </c>
      <c r="B43" s="16" t="s">
        <v>24</v>
      </c>
      <c r="C43" s="11" t="s">
        <v>15</v>
      </c>
      <c r="D43" s="2">
        <f>D33</f>
        <v>169</v>
      </c>
      <c r="E43" s="2">
        <f t="shared" ref="E43:F43" si="43">E33</f>
        <v>421</v>
      </c>
      <c r="F43" s="2">
        <f t="shared" si="43"/>
        <v>111</v>
      </c>
      <c r="G43" s="2">
        <f t="shared" ref="G43:G44" si="44">AVERAGE(D43:F43)</f>
        <v>233.66666666666666</v>
      </c>
      <c r="H43" s="2" t="s">
        <v>12</v>
      </c>
      <c r="I43" s="2">
        <f t="shared" ref="I43:T43" si="45">I33</f>
        <v>240</v>
      </c>
      <c r="J43" s="2">
        <f t="shared" si="45"/>
        <v>257.33333333333337</v>
      </c>
      <c r="K43" s="9" t="s">
        <v>12</v>
      </c>
      <c r="L43" s="2">
        <f t="shared" si="45"/>
        <v>202.77777777777771</v>
      </c>
      <c r="M43" s="9" t="s">
        <v>12</v>
      </c>
      <c r="N43" s="2">
        <f t="shared" si="45"/>
        <v>233.3703703703701</v>
      </c>
      <c r="O43" s="9" t="s">
        <v>12</v>
      </c>
      <c r="P43" s="2">
        <f t="shared" si="45"/>
        <v>231.16049382716039</v>
      </c>
      <c r="Q43" s="9" t="s">
        <v>12</v>
      </c>
      <c r="R43" s="2">
        <f t="shared" si="45"/>
        <v>222.43621399176936</v>
      </c>
      <c r="S43" s="9" t="s">
        <v>12</v>
      </c>
      <c r="T43" s="2">
        <f t="shared" si="45"/>
        <v>228.98902606310014</v>
      </c>
      <c r="U43" s="9" t="s">
        <v>12</v>
      </c>
    </row>
    <row r="44" spans="1:21" s="8" customFormat="1" ht="15" x14ac:dyDescent="0.25">
      <c r="A44" s="15"/>
      <c r="B44" s="17"/>
      <c r="C44" s="11" t="s">
        <v>16</v>
      </c>
      <c r="D44" s="2">
        <f>D34</f>
        <v>1.6590000000000007</v>
      </c>
      <c r="E44" s="2">
        <f t="shared" ref="E44:F44" si="46">E34</f>
        <v>2.2659999999999982</v>
      </c>
      <c r="F44" s="2">
        <f t="shared" si="46"/>
        <v>1.4710000000000001</v>
      </c>
      <c r="G44" s="2">
        <f t="shared" si="44"/>
        <v>1.7986666666666664</v>
      </c>
      <c r="H44" s="2" t="s">
        <v>12</v>
      </c>
      <c r="I44" s="2">
        <f t="shared" ref="I44:T44" si="47">I34</f>
        <v>2.4039999999999999</v>
      </c>
      <c r="J44" s="2">
        <f t="shared" si="47"/>
        <v>2.0470000000000006</v>
      </c>
      <c r="K44" s="9" t="s">
        <v>12</v>
      </c>
      <c r="L44" s="2">
        <f t="shared" si="47"/>
        <v>1.9739999999999993</v>
      </c>
      <c r="M44" s="9" t="s">
        <v>12</v>
      </c>
      <c r="N44" s="2">
        <f t="shared" si="47"/>
        <v>2.1416666666666648</v>
      </c>
      <c r="O44" s="9" t="s">
        <v>12</v>
      </c>
      <c r="P44" s="2">
        <f t="shared" si="47"/>
        <v>2.0542222222222213</v>
      </c>
      <c r="Q44" s="9" t="s">
        <v>12</v>
      </c>
      <c r="R44" s="2">
        <f t="shared" si="47"/>
        <v>2.0566296296296267</v>
      </c>
      <c r="S44" s="9" t="s">
        <v>12</v>
      </c>
      <c r="T44" s="2">
        <f t="shared" si="47"/>
        <v>2.0841728395061692</v>
      </c>
      <c r="U44" s="9" t="s">
        <v>12</v>
      </c>
    </row>
    <row r="45" spans="1:21" s="8" customFormat="1" ht="93" customHeight="1" x14ac:dyDescent="0.25">
      <c r="A45" s="10" t="s">
        <v>87</v>
      </c>
      <c r="B45" s="9" t="s">
        <v>35</v>
      </c>
      <c r="C45" s="9" t="s">
        <v>36</v>
      </c>
      <c r="D45" s="2">
        <f t="shared" ref="D45:F45" si="48">D46+D47+D48</f>
        <v>41.137999999999991</v>
      </c>
      <c r="E45" s="2">
        <f t="shared" si="48"/>
        <v>54.543999999999997</v>
      </c>
      <c r="F45" s="2">
        <f t="shared" si="48"/>
        <v>72.355999999999995</v>
      </c>
      <c r="G45" s="2">
        <f t="shared" si="1"/>
        <v>56.012666666666661</v>
      </c>
      <c r="H45" s="2" t="s">
        <v>12</v>
      </c>
      <c r="I45" s="2">
        <f>I46+I47+I48</f>
        <v>118.015</v>
      </c>
      <c r="J45" s="2">
        <f>J46+J47+J48</f>
        <v>78.152950000000004</v>
      </c>
      <c r="K45" s="9" t="s">
        <v>12</v>
      </c>
      <c r="L45" s="2">
        <f t="shared" ref="L45:T45" si="49">L46+L47+L48</f>
        <v>89.790293786440657</v>
      </c>
      <c r="M45" s="9" t="s">
        <v>12</v>
      </c>
      <c r="N45" s="2">
        <f t="shared" si="49"/>
        <v>99.954649780084779</v>
      </c>
      <c r="O45" s="9" t="s">
        <v>12</v>
      </c>
      <c r="P45" s="2">
        <f t="shared" si="49"/>
        <v>105.02121905042375</v>
      </c>
      <c r="Q45" s="9" t="s">
        <v>12</v>
      </c>
      <c r="R45" s="2">
        <f t="shared" si="49"/>
        <v>122.37188223559323</v>
      </c>
      <c r="S45" s="9" t="s">
        <v>12</v>
      </c>
      <c r="T45" s="2">
        <f t="shared" si="49"/>
        <v>135.23453842033899</v>
      </c>
      <c r="U45" s="9" t="s">
        <v>12</v>
      </c>
    </row>
    <row r="46" spans="1:21" s="8" customFormat="1" ht="45" x14ac:dyDescent="0.25">
      <c r="A46" s="10" t="s">
        <v>37</v>
      </c>
      <c r="B46" s="9" t="s">
        <v>38</v>
      </c>
      <c r="C46" s="9" t="s">
        <v>36</v>
      </c>
      <c r="D46" s="2">
        <v>6.2889999999999997</v>
      </c>
      <c r="E46" s="2">
        <v>12.065</v>
      </c>
      <c r="F46" s="2">
        <v>13.01</v>
      </c>
      <c r="G46" s="2">
        <f t="shared" si="1"/>
        <v>10.454666666666666</v>
      </c>
      <c r="H46" s="2" t="s">
        <v>12</v>
      </c>
      <c r="I46" s="2">
        <f>15.843+3.638</f>
        <v>19.481000000000002</v>
      </c>
      <c r="J46" s="2">
        <f>6.0902+3.5</f>
        <v>9.5901999999999994</v>
      </c>
      <c r="K46" s="9" t="s">
        <v>12</v>
      </c>
      <c r="L46" s="2">
        <f>6.7+2.5</f>
        <v>9.1999999999999993</v>
      </c>
      <c r="M46" s="9" t="s">
        <v>12</v>
      </c>
      <c r="N46" s="2">
        <f>7.5+2.4</f>
        <v>9.9</v>
      </c>
      <c r="O46" s="9" t="s">
        <v>12</v>
      </c>
      <c r="P46" s="2">
        <f>7.7+2.7</f>
        <v>10.4</v>
      </c>
      <c r="Q46" s="9" t="s">
        <v>12</v>
      </c>
      <c r="R46" s="2">
        <f>9.2+3</f>
        <v>12.2</v>
      </c>
      <c r="S46" s="9" t="s">
        <v>12</v>
      </c>
      <c r="T46" s="2">
        <f>10.1+3.3</f>
        <v>13.399999999999999</v>
      </c>
      <c r="U46" s="9" t="s">
        <v>12</v>
      </c>
    </row>
    <row r="47" spans="1:21" s="8" customFormat="1" ht="45" x14ac:dyDescent="0.25">
      <c r="A47" s="10" t="s">
        <v>39</v>
      </c>
      <c r="B47" s="9" t="s">
        <v>40</v>
      </c>
      <c r="C47" s="9" t="s">
        <v>36</v>
      </c>
      <c r="D47" s="2">
        <v>5.78</v>
      </c>
      <c r="E47" s="2">
        <v>3.89</v>
      </c>
      <c r="F47" s="2">
        <v>10.058999999999999</v>
      </c>
      <c r="G47" s="2">
        <f t="shared" si="1"/>
        <v>6.5763333333333334</v>
      </c>
      <c r="H47" s="2" t="s">
        <v>12</v>
      </c>
      <c r="I47" s="2">
        <v>17.297000000000001</v>
      </c>
      <c r="J47" s="2">
        <f>31.365*0.55-3.5</f>
        <v>13.75075</v>
      </c>
      <c r="K47" s="9" t="s">
        <v>12</v>
      </c>
      <c r="L47" s="1">
        <f>40.922352338983*0.55-2.5</f>
        <v>20.007293786440655</v>
      </c>
      <c r="M47" s="9" t="s">
        <v>12</v>
      </c>
      <c r="N47" s="1">
        <f>45.2357268728814*0.55-2.4</f>
        <v>22.479649780084774</v>
      </c>
      <c r="O47" s="9" t="s">
        <v>12</v>
      </c>
      <c r="P47" s="1">
        <f>49.6313073644068*0.55-2.7</f>
        <v>24.597219050423742</v>
      </c>
      <c r="Q47" s="9" t="s">
        <v>12</v>
      </c>
      <c r="R47" s="1">
        <f>54.6710586101695*0.55-3</f>
        <v>27.069082235593228</v>
      </c>
      <c r="S47" s="9" t="s">
        <v>12</v>
      </c>
      <c r="T47" s="1">
        <f>60.6064334915254*0.55-3.3</f>
        <v>30.033538420338974</v>
      </c>
      <c r="U47" s="9" t="s">
        <v>12</v>
      </c>
    </row>
    <row r="48" spans="1:21" s="8" customFormat="1" ht="45" x14ac:dyDescent="0.25">
      <c r="A48" s="10" t="s">
        <v>41</v>
      </c>
      <c r="B48" s="9" t="s">
        <v>42</v>
      </c>
      <c r="C48" s="9" t="s">
        <v>36</v>
      </c>
      <c r="D48" s="2">
        <f>35.358-6.289</f>
        <v>29.068999999999996</v>
      </c>
      <c r="E48" s="2">
        <v>38.588999999999999</v>
      </c>
      <c r="F48" s="2">
        <v>49.286999999999999</v>
      </c>
      <c r="G48" s="2">
        <f t="shared" si="1"/>
        <v>38.981666666666662</v>
      </c>
      <c r="H48" s="2" t="s">
        <v>12</v>
      </c>
      <c r="I48" s="2">
        <v>81.236999999999995</v>
      </c>
      <c r="J48" s="2">
        <f>60.902-6.09</f>
        <v>54.811999999999998</v>
      </c>
      <c r="K48" s="9" t="s">
        <v>12</v>
      </c>
      <c r="L48" s="1">
        <f>67.283-6.7</f>
        <v>60.582999999999998</v>
      </c>
      <c r="M48" s="9" t="s">
        <v>12</v>
      </c>
      <c r="N48" s="1">
        <f>75.075-7.5</f>
        <v>67.575000000000003</v>
      </c>
      <c r="O48" s="9" t="s">
        <v>12</v>
      </c>
      <c r="P48" s="1">
        <f>77.724-7.7</f>
        <v>70.024000000000001</v>
      </c>
      <c r="Q48" s="9" t="s">
        <v>12</v>
      </c>
      <c r="R48" s="1">
        <f>92.3028-9.2</f>
        <v>83.102800000000002</v>
      </c>
      <c r="S48" s="9" t="s">
        <v>12</v>
      </c>
      <c r="T48" s="1">
        <f>101.901-10.1</f>
        <v>91.801000000000002</v>
      </c>
      <c r="U48" s="9" t="s">
        <v>12</v>
      </c>
    </row>
    <row r="49" spans="1:21" s="8" customFormat="1" ht="45" x14ac:dyDescent="0.25">
      <c r="A49" s="10" t="s">
        <v>43</v>
      </c>
      <c r="B49" s="9" t="s">
        <v>44</v>
      </c>
      <c r="C49" s="9" t="s">
        <v>36</v>
      </c>
      <c r="D49" s="2" t="s">
        <v>12</v>
      </c>
      <c r="E49" s="2" t="s">
        <v>12</v>
      </c>
      <c r="F49" s="2" t="s">
        <v>12</v>
      </c>
      <c r="G49" s="2" t="s">
        <v>12</v>
      </c>
      <c r="H49" s="2" t="s">
        <v>12</v>
      </c>
      <c r="I49" s="2" t="s">
        <v>12</v>
      </c>
      <c r="J49" s="2" t="s">
        <v>12</v>
      </c>
      <c r="K49" s="9" t="s">
        <v>12</v>
      </c>
      <c r="L49" s="2" t="s">
        <v>12</v>
      </c>
      <c r="M49" s="9" t="s">
        <v>12</v>
      </c>
      <c r="N49" s="2" t="s">
        <v>12</v>
      </c>
      <c r="O49" s="9" t="s">
        <v>12</v>
      </c>
      <c r="P49" s="2" t="s">
        <v>12</v>
      </c>
      <c r="Q49" s="9" t="s">
        <v>12</v>
      </c>
      <c r="R49" s="2" t="s">
        <v>12</v>
      </c>
      <c r="S49" s="9" t="s">
        <v>12</v>
      </c>
      <c r="T49" s="2" t="s">
        <v>12</v>
      </c>
      <c r="U49" s="2" t="s">
        <v>12</v>
      </c>
    </row>
    <row r="50" spans="1:21" s="8" customFormat="1" ht="15.75" customHeight="1" x14ac:dyDescent="0.25">
      <c r="A50" s="14" t="s">
        <v>89</v>
      </c>
      <c r="B50" s="16" t="s">
        <v>45</v>
      </c>
      <c r="C50" s="9" t="s">
        <v>46</v>
      </c>
      <c r="D50" s="2">
        <f>D16</f>
        <v>11.505000000000001</v>
      </c>
      <c r="E50" s="2">
        <f>E16</f>
        <v>11.907999999999999</v>
      </c>
      <c r="F50" s="2">
        <f>F16</f>
        <v>9.2360000000000007</v>
      </c>
      <c r="G50" s="2">
        <f t="shared" si="1"/>
        <v>10.883000000000001</v>
      </c>
      <c r="H50" s="2" t="s">
        <v>12</v>
      </c>
      <c r="I50" s="2">
        <f>I16</f>
        <v>10.904</v>
      </c>
      <c r="J50" s="2">
        <f>J16</f>
        <v>10.682666666666668</v>
      </c>
      <c r="K50" s="9" t="s">
        <v>12</v>
      </c>
      <c r="L50" s="2">
        <f t="shared" ref="L50:T50" si="50">L16</f>
        <v>10.274222222222223</v>
      </c>
      <c r="M50" s="9" t="s">
        <v>12</v>
      </c>
      <c r="N50" s="2">
        <f t="shared" si="50"/>
        <v>10.620296296296296</v>
      </c>
      <c r="O50" s="9" t="s">
        <v>12</v>
      </c>
      <c r="P50" s="2">
        <f t="shared" si="50"/>
        <v>10.525728395061728</v>
      </c>
      <c r="Q50" s="9" t="s">
        <v>12</v>
      </c>
      <c r="R50" s="2">
        <f t="shared" si="50"/>
        <v>10.47341563786008</v>
      </c>
      <c r="S50" s="9" t="s">
        <v>12</v>
      </c>
      <c r="T50" s="2">
        <f t="shared" si="50"/>
        <v>10.539813443072701</v>
      </c>
      <c r="U50" s="9" t="s">
        <v>12</v>
      </c>
    </row>
    <row r="51" spans="1:21" s="8" customFormat="1" ht="15" x14ac:dyDescent="0.25">
      <c r="A51" s="18"/>
      <c r="B51" s="19"/>
      <c r="C51" s="9" t="s">
        <v>47</v>
      </c>
      <c r="D51" s="2" t="s">
        <v>12</v>
      </c>
      <c r="E51" s="2" t="s">
        <v>12</v>
      </c>
      <c r="F51" s="2" t="s">
        <v>12</v>
      </c>
      <c r="G51" s="2" t="s">
        <v>12</v>
      </c>
      <c r="H51" s="2" t="s">
        <v>12</v>
      </c>
      <c r="I51" s="2" t="s">
        <v>12</v>
      </c>
      <c r="J51" s="2" t="s">
        <v>12</v>
      </c>
      <c r="K51" s="9" t="s">
        <v>12</v>
      </c>
      <c r="L51" s="2" t="s">
        <v>12</v>
      </c>
      <c r="M51" s="9" t="s">
        <v>12</v>
      </c>
      <c r="N51" s="2" t="s">
        <v>12</v>
      </c>
      <c r="O51" s="9" t="s">
        <v>12</v>
      </c>
      <c r="P51" s="2" t="s">
        <v>12</v>
      </c>
      <c r="Q51" s="9" t="s">
        <v>12</v>
      </c>
      <c r="R51" s="2" t="s">
        <v>12</v>
      </c>
      <c r="S51" s="9" t="s">
        <v>12</v>
      </c>
      <c r="T51" s="2" t="s">
        <v>12</v>
      </c>
      <c r="U51" s="9" t="s">
        <v>12</v>
      </c>
    </row>
    <row r="52" spans="1:21" s="8" customFormat="1" ht="15" x14ac:dyDescent="0.25">
      <c r="A52" s="18"/>
      <c r="B52" s="19"/>
      <c r="C52" s="9" t="s">
        <v>48</v>
      </c>
      <c r="D52" s="2" t="s">
        <v>12</v>
      </c>
      <c r="E52" s="2" t="s">
        <v>12</v>
      </c>
      <c r="F52" s="2" t="s">
        <v>12</v>
      </c>
      <c r="G52" s="2" t="s">
        <v>12</v>
      </c>
      <c r="H52" s="2" t="s">
        <v>12</v>
      </c>
      <c r="I52" s="2" t="s">
        <v>12</v>
      </c>
      <c r="J52" s="2" t="s">
        <v>12</v>
      </c>
      <c r="K52" s="9" t="s">
        <v>12</v>
      </c>
      <c r="L52" s="2" t="s">
        <v>12</v>
      </c>
      <c r="M52" s="9" t="s">
        <v>12</v>
      </c>
      <c r="N52" s="2" t="s">
        <v>12</v>
      </c>
      <c r="O52" s="9" t="s">
        <v>12</v>
      </c>
      <c r="P52" s="2" t="s">
        <v>12</v>
      </c>
      <c r="Q52" s="9" t="s">
        <v>12</v>
      </c>
      <c r="R52" s="2" t="s">
        <v>12</v>
      </c>
      <c r="S52" s="9" t="s">
        <v>12</v>
      </c>
      <c r="T52" s="2" t="s">
        <v>12</v>
      </c>
      <c r="U52" s="9" t="s">
        <v>12</v>
      </c>
    </row>
    <row r="53" spans="1:21" s="8" customFormat="1" ht="15" x14ac:dyDescent="0.25">
      <c r="A53" s="15"/>
      <c r="B53" s="17"/>
      <c r="C53" s="11" t="s">
        <v>49</v>
      </c>
      <c r="D53" s="2" t="s">
        <v>12</v>
      </c>
      <c r="E53" s="2" t="s">
        <v>12</v>
      </c>
      <c r="F53" s="2" t="s">
        <v>12</v>
      </c>
      <c r="G53" s="2" t="s">
        <v>12</v>
      </c>
      <c r="H53" s="2" t="s">
        <v>12</v>
      </c>
      <c r="I53" s="2" t="s">
        <v>12</v>
      </c>
      <c r="J53" s="2" t="s">
        <v>12</v>
      </c>
      <c r="K53" s="9" t="s">
        <v>12</v>
      </c>
      <c r="L53" s="2" t="s">
        <v>12</v>
      </c>
      <c r="M53" s="9" t="s">
        <v>12</v>
      </c>
      <c r="N53" s="2" t="s">
        <v>12</v>
      </c>
      <c r="O53" s="9" t="s">
        <v>12</v>
      </c>
      <c r="P53" s="2" t="s">
        <v>12</v>
      </c>
      <c r="Q53" s="9" t="s">
        <v>12</v>
      </c>
      <c r="R53" s="2" t="s">
        <v>12</v>
      </c>
      <c r="S53" s="9" t="s">
        <v>12</v>
      </c>
      <c r="T53" s="2" t="s">
        <v>12</v>
      </c>
      <c r="U53" s="9" t="s">
        <v>12</v>
      </c>
    </row>
    <row r="54" spans="1:21" s="8" customFormat="1" ht="15.75" customHeight="1" x14ac:dyDescent="0.25">
      <c r="A54" s="14" t="s">
        <v>50</v>
      </c>
      <c r="B54" s="16" t="s">
        <v>20</v>
      </c>
      <c r="C54" s="9" t="s">
        <v>46</v>
      </c>
      <c r="D54" s="2">
        <f>D20</f>
        <v>0.877</v>
      </c>
      <c r="E54" s="2">
        <f>E20</f>
        <v>0.48</v>
      </c>
      <c r="F54" s="2">
        <f>F20</f>
        <v>0.58299999999999996</v>
      </c>
      <c r="G54" s="2">
        <f t="shared" si="1"/>
        <v>0.64666666666666661</v>
      </c>
      <c r="H54" s="2" t="s">
        <v>12</v>
      </c>
      <c r="I54" s="2">
        <f>I20</f>
        <v>0.66</v>
      </c>
      <c r="J54" s="2">
        <f>J20</f>
        <v>0.57433333333333325</v>
      </c>
      <c r="K54" s="9" t="s">
        <v>12</v>
      </c>
      <c r="L54" s="2">
        <f t="shared" ref="L54:T54" si="51">L20</f>
        <v>0.60577777777777764</v>
      </c>
      <c r="M54" s="9" t="s">
        <v>12</v>
      </c>
      <c r="N54" s="2">
        <f t="shared" si="51"/>
        <v>0.61337037037037023</v>
      </c>
      <c r="O54" s="9" t="s">
        <v>12</v>
      </c>
      <c r="P54" s="2">
        <f t="shared" si="51"/>
        <v>0.59782716049382711</v>
      </c>
      <c r="Q54" s="9" t="s">
        <v>12</v>
      </c>
      <c r="R54" s="2">
        <f t="shared" si="51"/>
        <v>0.60565843621399162</v>
      </c>
      <c r="S54" s="9" t="s">
        <v>12</v>
      </c>
      <c r="T54" s="2">
        <f t="shared" si="51"/>
        <v>0.60561865569272966</v>
      </c>
      <c r="U54" s="9" t="s">
        <v>12</v>
      </c>
    </row>
    <row r="55" spans="1:21" s="8" customFormat="1" ht="15" x14ac:dyDescent="0.25">
      <c r="A55" s="18"/>
      <c r="B55" s="19"/>
      <c r="C55" s="9" t="s">
        <v>47</v>
      </c>
      <c r="D55" s="2" t="s">
        <v>12</v>
      </c>
      <c r="E55" s="2" t="s">
        <v>12</v>
      </c>
      <c r="F55" s="2" t="s">
        <v>12</v>
      </c>
      <c r="G55" s="2" t="s">
        <v>12</v>
      </c>
      <c r="H55" s="2" t="s">
        <v>12</v>
      </c>
      <c r="I55" s="2" t="s">
        <v>12</v>
      </c>
      <c r="J55" s="2" t="s">
        <v>12</v>
      </c>
      <c r="K55" s="9" t="s">
        <v>12</v>
      </c>
      <c r="L55" s="2" t="s">
        <v>12</v>
      </c>
      <c r="M55" s="9" t="s">
        <v>12</v>
      </c>
      <c r="N55" s="2" t="s">
        <v>12</v>
      </c>
      <c r="O55" s="9" t="s">
        <v>12</v>
      </c>
      <c r="P55" s="2" t="s">
        <v>12</v>
      </c>
      <c r="Q55" s="9" t="s">
        <v>12</v>
      </c>
      <c r="R55" s="2" t="s">
        <v>12</v>
      </c>
      <c r="S55" s="9" t="s">
        <v>12</v>
      </c>
      <c r="T55" s="2" t="s">
        <v>12</v>
      </c>
      <c r="U55" s="9" t="s">
        <v>12</v>
      </c>
    </row>
    <row r="56" spans="1:21" s="8" customFormat="1" ht="15" x14ac:dyDescent="0.25">
      <c r="A56" s="18"/>
      <c r="B56" s="19"/>
      <c r="C56" s="9" t="s">
        <v>48</v>
      </c>
      <c r="D56" s="2" t="s">
        <v>12</v>
      </c>
      <c r="E56" s="2" t="s">
        <v>12</v>
      </c>
      <c r="F56" s="2" t="s">
        <v>12</v>
      </c>
      <c r="G56" s="2" t="s">
        <v>12</v>
      </c>
      <c r="H56" s="2" t="s">
        <v>12</v>
      </c>
      <c r="I56" s="2" t="s">
        <v>12</v>
      </c>
      <c r="J56" s="2" t="s">
        <v>12</v>
      </c>
      <c r="K56" s="9" t="s">
        <v>12</v>
      </c>
      <c r="L56" s="2" t="s">
        <v>12</v>
      </c>
      <c r="M56" s="9" t="s">
        <v>12</v>
      </c>
      <c r="N56" s="2" t="s">
        <v>12</v>
      </c>
      <c r="O56" s="9" t="s">
        <v>12</v>
      </c>
      <c r="P56" s="2" t="s">
        <v>12</v>
      </c>
      <c r="Q56" s="9" t="s">
        <v>12</v>
      </c>
      <c r="R56" s="2" t="s">
        <v>12</v>
      </c>
      <c r="S56" s="9" t="s">
        <v>12</v>
      </c>
      <c r="T56" s="2" t="s">
        <v>12</v>
      </c>
      <c r="U56" s="9" t="s">
        <v>12</v>
      </c>
    </row>
    <row r="57" spans="1:21" s="8" customFormat="1" ht="15" x14ac:dyDescent="0.25">
      <c r="A57" s="15"/>
      <c r="B57" s="17"/>
      <c r="C57" s="11" t="s">
        <v>49</v>
      </c>
      <c r="D57" s="2" t="s">
        <v>12</v>
      </c>
      <c r="E57" s="2" t="s">
        <v>12</v>
      </c>
      <c r="F57" s="2" t="s">
        <v>12</v>
      </c>
      <c r="G57" s="2" t="s">
        <v>12</v>
      </c>
      <c r="H57" s="2" t="s">
        <v>12</v>
      </c>
      <c r="I57" s="2" t="s">
        <v>12</v>
      </c>
      <c r="J57" s="2" t="s">
        <v>12</v>
      </c>
      <c r="K57" s="9" t="s">
        <v>12</v>
      </c>
      <c r="L57" s="2" t="s">
        <v>12</v>
      </c>
      <c r="M57" s="9" t="s">
        <v>12</v>
      </c>
      <c r="N57" s="2" t="s">
        <v>12</v>
      </c>
      <c r="O57" s="9" t="s">
        <v>12</v>
      </c>
      <c r="P57" s="2" t="s">
        <v>12</v>
      </c>
      <c r="Q57" s="9" t="s">
        <v>12</v>
      </c>
      <c r="R57" s="2" t="s">
        <v>12</v>
      </c>
      <c r="S57" s="9" t="s">
        <v>12</v>
      </c>
      <c r="T57" s="2" t="s">
        <v>12</v>
      </c>
      <c r="U57" s="9" t="s">
        <v>12</v>
      </c>
    </row>
    <row r="58" spans="1:21" s="8" customFormat="1" ht="15.75" customHeight="1" x14ac:dyDescent="0.25">
      <c r="A58" s="14" t="s">
        <v>51</v>
      </c>
      <c r="B58" s="16" t="s">
        <v>22</v>
      </c>
      <c r="C58" s="9" t="s">
        <v>46</v>
      </c>
      <c r="D58" s="2" t="s">
        <v>12</v>
      </c>
      <c r="E58" s="2" t="s">
        <v>12</v>
      </c>
      <c r="F58" s="2" t="s">
        <v>12</v>
      </c>
      <c r="G58" s="2" t="s">
        <v>12</v>
      </c>
      <c r="H58" s="2" t="s">
        <v>12</v>
      </c>
      <c r="I58" s="2" t="s">
        <v>12</v>
      </c>
      <c r="J58" s="2" t="s">
        <v>12</v>
      </c>
      <c r="K58" s="9" t="s">
        <v>12</v>
      </c>
      <c r="L58" s="2" t="s">
        <v>12</v>
      </c>
      <c r="M58" s="9" t="s">
        <v>12</v>
      </c>
      <c r="N58" s="2" t="s">
        <v>12</v>
      </c>
      <c r="O58" s="9" t="s">
        <v>12</v>
      </c>
      <c r="P58" s="2" t="s">
        <v>12</v>
      </c>
      <c r="Q58" s="9" t="s">
        <v>12</v>
      </c>
      <c r="R58" s="2" t="s">
        <v>12</v>
      </c>
      <c r="S58" s="9" t="s">
        <v>12</v>
      </c>
      <c r="T58" s="2" t="s">
        <v>12</v>
      </c>
      <c r="U58" s="9" t="s">
        <v>12</v>
      </c>
    </row>
    <row r="59" spans="1:21" s="8" customFormat="1" ht="15" x14ac:dyDescent="0.25">
      <c r="A59" s="18"/>
      <c r="B59" s="19"/>
      <c r="C59" s="9" t="s">
        <v>47</v>
      </c>
      <c r="D59" s="2" t="s">
        <v>12</v>
      </c>
      <c r="E59" s="2" t="s">
        <v>12</v>
      </c>
      <c r="F59" s="2" t="s">
        <v>12</v>
      </c>
      <c r="G59" s="2" t="s">
        <v>12</v>
      </c>
      <c r="H59" s="2" t="s">
        <v>12</v>
      </c>
      <c r="I59" s="2" t="s">
        <v>12</v>
      </c>
      <c r="J59" s="2" t="s">
        <v>12</v>
      </c>
      <c r="K59" s="9" t="s">
        <v>12</v>
      </c>
      <c r="L59" s="2" t="s">
        <v>12</v>
      </c>
      <c r="M59" s="9" t="s">
        <v>12</v>
      </c>
      <c r="N59" s="2" t="s">
        <v>12</v>
      </c>
      <c r="O59" s="9" t="s">
        <v>12</v>
      </c>
      <c r="P59" s="2" t="s">
        <v>12</v>
      </c>
      <c r="Q59" s="9" t="s">
        <v>12</v>
      </c>
      <c r="R59" s="2" t="s">
        <v>12</v>
      </c>
      <c r="S59" s="9" t="s">
        <v>12</v>
      </c>
      <c r="T59" s="2" t="s">
        <v>12</v>
      </c>
      <c r="U59" s="9" t="s">
        <v>12</v>
      </c>
    </row>
    <row r="60" spans="1:21" s="8" customFormat="1" ht="15" x14ac:dyDescent="0.25">
      <c r="A60" s="18"/>
      <c r="B60" s="19"/>
      <c r="C60" s="9" t="s">
        <v>48</v>
      </c>
      <c r="D60" s="2" t="s">
        <v>12</v>
      </c>
      <c r="E60" s="2" t="s">
        <v>12</v>
      </c>
      <c r="F60" s="2" t="s">
        <v>12</v>
      </c>
      <c r="G60" s="2" t="s">
        <v>12</v>
      </c>
      <c r="H60" s="2" t="s">
        <v>12</v>
      </c>
      <c r="I60" s="2" t="s">
        <v>12</v>
      </c>
      <c r="J60" s="2" t="s">
        <v>12</v>
      </c>
      <c r="K60" s="9" t="s">
        <v>12</v>
      </c>
      <c r="L60" s="2" t="s">
        <v>12</v>
      </c>
      <c r="M60" s="9" t="s">
        <v>12</v>
      </c>
      <c r="N60" s="2" t="s">
        <v>12</v>
      </c>
      <c r="O60" s="9" t="s">
        <v>12</v>
      </c>
      <c r="P60" s="2" t="s">
        <v>12</v>
      </c>
      <c r="Q60" s="9" t="s">
        <v>12</v>
      </c>
      <c r="R60" s="2" t="s">
        <v>12</v>
      </c>
      <c r="S60" s="9" t="s">
        <v>12</v>
      </c>
      <c r="T60" s="2" t="s">
        <v>12</v>
      </c>
      <c r="U60" s="9" t="s">
        <v>12</v>
      </c>
    </row>
    <row r="61" spans="1:21" s="8" customFormat="1" ht="15" x14ac:dyDescent="0.25">
      <c r="A61" s="15"/>
      <c r="B61" s="17"/>
      <c r="C61" s="11" t="s">
        <v>49</v>
      </c>
      <c r="D61" s="2" t="s">
        <v>12</v>
      </c>
      <c r="E61" s="2" t="s">
        <v>12</v>
      </c>
      <c r="F61" s="2" t="s">
        <v>12</v>
      </c>
      <c r="G61" s="2" t="s">
        <v>12</v>
      </c>
      <c r="H61" s="2" t="s">
        <v>12</v>
      </c>
      <c r="I61" s="2" t="s">
        <v>12</v>
      </c>
      <c r="J61" s="2" t="s">
        <v>12</v>
      </c>
      <c r="K61" s="9" t="s">
        <v>12</v>
      </c>
      <c r="L61" s="2" t="s">
        <v>12</v>
      </c>
      <c r="M61" s="9" t="s">
        <v>12</v>
      </c>
      <c r="N61" s="2" t="s">
        <v>12</v>
      </c>
      <c r="O61" s="9" t="s">
        <v>12</v>
      </c>
      <c r="P61" s="2" t="s">
        <v>12</v>
      </c>
      <c r="Q61" s="9" t="s">
        <v>12</v>
      </c>
      <c r="R61" s="2" t="s">
        <v>12</v>
      </c>
      <c r="S61" s="9" t="s">
        <v>12</v>
      </c>
      <c r="T61" s="2" t="s">
        <v>12</v>
      </c>
      <c r="U61" s="9" t="s">
        <v>12</v>
      </c>
    </row>
    <row r="62" spans="1:21" s="8" customFormat="1" ht="15.75" customHeight="1" x14ac:dyDescent="0.25">
      <c r="A62" s="14" t="s">
        <v>52</v>
      </c>
      <c r="B62" s="16" t="s">
        <v>24</v>
      </c>
      <c r="C62" s="9" t="s">
        <v>46</v>
      </c>
      <c r="D62" s="2">
        <f>D24</f>
        <v>1.6590000000000007</v>
      </c>
      <c r="E62" s="2">
        <f>E24</f>
        <v>2.2659999999999982</v>
      </c>
      <c r="F62" s="2">
        <f>F24</f>
        <v>1.4710000000000001</v>
      </c>
      <c r="G62" s="2">
        <f t="shared" si="1"/>
        <v>1.7986666666666664</v>
      </c>
      <c r="H62" s="2" t="s">
        <v>12</v>
      </c>
      <c r="I62" s="2">
        <f>I24</f>
        <v>2.4039999999999999</v>
      </c>
      <c r="J62" s="2">
        <f>J24</f>
        <v>2.0470000000000006</v>
      </c>
      <c r="K62" s="9" t="s">
        <v>12</v>
      </c>
      <c r="L62" s="2">
        <f t="shared" ref="L62:T62" si="52">L24</f>
        <v>1.9739999999999993</v>
      </c>
      <c r="M62" s="9" t="s">
        <v>12</v>
      </c>
      <c r="N62" s="2">
        <f t="shared" si="52"/>
        <v>2.1416666666666648</v>
      </c>
      <c r="O62" s="9" t="s">
        <v>12</v>
      </c>
      <c r="P62" s="2">
        <f t="shared" si="52"/>
        <v>2.0542222222222213</v>
      </c>
      <c r="Q62" s="9" t="s">
        <v>12</v>
      </c>
      <c r="R62" s="2">
        <f t="shared" si="52"/>
        <v>2.0566296296296267</v>
      </c>
      <c r="S62" s="9" t="s">
        <v>12</v>
      </c>
      <c r="T62" s="2">
        <f t="shared" si="52"/>
        <v>2.0841728395061692</v>
      </c>
      <c r="U62" s="9" t="s">
        <v>12</v>
      </c>
    </row>
    <row r="63" spans="1:21" s="8" customFormat="1" ht="15" x14ac:dyDescent="0.25">
      <c r="A63" s="18"/>
      <c r="B63" s="19"/>
      <c r="C63" s="9" t="s">
        <v>47</v>
      </c>
      <c r="D63" s="2" t="s">
        <v>12</v>
      </c>
      <c r="E63" s="2" t="s">
        <v>12</v>
      </c>
      <c r="F63" s="2" t="s">
        <v>12</v>
      </c>
      <c r="G63" s="2" t="s">
        <v>12</v>
      </c>
      <c r="H63" s="2" t="s">
        <v>12</v>
      </c>
      <c r="I63" s="2" t="s">
        <v>12</v>
      </c>
      <c r="J63" s="2" t="s">
        <v>12</v>
      </c>
      <c r="K63" s="9" t="s">
        <v>12</v>
      </c>
      <c r="L63" s="2" t="s">
        <v>12</v>
      </c>
      <c r="M63" s="9" t="s">
        <v>12</v>
      </c>
      <c r="N63" s="2" t="s">
        <v>12</v>
      </c>
      <c r="O63" s="9" t="s">
        <v>12</v>
      </c>
      <c r="P63" s="2" t="s">
        <v>12</v>
      </c>
      <c r="Q63" s="9" t="s">
        <v>12</v>
      </c>
      <c r="R63" s="2" t="s">
        <v>12</v>
      </c>
      <c r="S63" s="9" t="s">
        <v>12</v>
      </c>
      <c r="T63" s="2" t="s">
        <v>12</v>
      </c>
      <c r="U63" s="9" t="s">
        <v>12</v>
      </c>
    </row>
    <row r="64" spans="1:21" s="8" customFormat="1" ht="15" x14ac:dyDescent="0.25">
      <c r="A64" s="18"/>
      <c r="B64" s="19"/>
      <c r="C64" s="9" t="s">
        <v>48</v>
      </c>
      <c r="D64" s="2" t="s">
        <v>12</v>
      </c>
      <c r="E64" s="2" t="s">
        <v>12</v>
      </c>
      <c r="F64" s="2" t="s">
        <v>12</v>
      </c>
      <c r="G64" s="2" t="s">
        <v>12</v>
      </c>
      <c r="H64" s="2" t="s">
        <v>12</v>
      </c>
      <c r="I64" s="2" t="s">
        <v>12</v>
      </c>
      <c r="J64" s="2" t="s">
        <v>12</v>
      </c>
      <c r="K64" s="9" t="s">
        <v>12</v>
      </c>
      <c r="L64" s="2" t="s">
        <v>12</v>
      </c>
      <c r="M64" s="9" t="s">
        <v>12</v>
      </c>
      <c r="N64" s="2" t="s">
        <v>12</v>
      </c>
      <c r="O64" s="9" t="s">
        <v>12</v>
      </c>
      <c r="P64" s="2" t="s">
        <v>12</v>
      </c>
      <c r="Q64" s="9" t="s">
        <v>12</v>
      </c>
      <c r="R64" s="2" t="s">
        <v>12</v>
      </c>
      <c r="S64" s="9" t="s">
        <v>12</v>
      </c>
      <c r="T64" s="2" t="s">
        <v>12</v>
      </c>
      <c r="U64" s="9" t="s">
        <v>12</v>
      </c>
    </row>
    <row r="65" spans="1:21" s="8" customFormat="1" ht="15" x14ac:dyDescent="0.25">
      <c r="A65" s="15"/>
      <c r="B65" s="17"/>
      <c r="C65" s="11" t="s">
        <v>49</v>
      </c>
      <c r="D65" s="2" t="s">
        <v>12</v>
      </c>
      <c r="E65" s="2" t="s">
        <v>12</v>
      </c>
      <c r="F65" s="2" t="s">
        <v>12</v>
      </c>
      <c r="G65" s="2" t="s">
        <v>12</v>
      </c>
      <c r="H65" s="2" t="s">
        <v>12</v>
      </c>
      <c r="I65" s="2" t="s">
        <v>12</v>
      </c>
      <c r="J65" s="2" t="s">
        <v>12</v>
      </c>
      <c r="K65" s="9" t="s">
        <v>12</v>
      </c>
      <c r="L65" s="2" t="s">
        <v>12</v>
      </c>
      <c r="M65" s="9" t="s">
        <v>12</v>
      </c>
      <c r="N65" s="2" t="s">
        <v>12</v>
      </c>
      <c r="O65" s="9" t="s">
        <v>12</v>
      </c>
      <c r="P65" s="2" t="s">
        <v>12</v>
      </c>
      <c r="Q65" s="9" t="s">
        <v>12</v>
      </c>
      <c r="R65" s="2" t="s">
        <v>12</v>
      </c>
      <c r="S65" s="9" t="s">
        <v>12</v>
      </c>
      <c r="T65" s="2" t="s">
        <v>12</v>
      </c>
      <c r="U65" s="9" t="s">
        <v>12</v>
      </c>
    </row>
    <row r="66" spans="1:21" s="8" customFormat="1" ht="15.75" customHeight="1" x14ac:dyDescent="0.25">
      <c r="A66" s="14" t="s">
        <v>88</v>
      </c>
      <c r="B66" s="16" t="s">
        <v>53</v>
      </c>
      <c r="C66" s="9" t="s">
        <v>46</v>
      </c>
      <c r="D66" s="2">
        <f>D50</f>
        <v>11.505000000000001</v>
      </c>
      <c r="E66" s="2">
        <f>E50</f>
        <v>11.907999999999999</v>
      </c>
      <c r="F66" s="2">
        <f>F50</f>
        <v>9.2360000000000007</v>
      </c>
      <c r="G66" s="2">
        <f t="shared" si="1"/>
        <v>10.883000000000001</v>
      </c>
      <c r="H66" s="2" t="s">
        <v>12</v>
      </c>
      <c r="I66" s="2">
        <f>I50</f>
        <v>10.904</v>
      </c>
      <c r="J66" s="2">
        <f>J50</f>
        <v>10.682666666666668</v>
      </c>
      <c r="K66" s="9" t="s">
        <v>12</v>
      </c>
      <c r="L66" s="2">
        <f t="shared" ref="L66:T66" si="53">L50</f>
        <v>10.274222222222223</v>
      </c>
      <c r="M66" s="9" t="s">
        <v>12</v>
      </c>
      <c r="N66" s="2">
        <f t="shared" si="53"/>
        <v>10.620296296296296</v>
      </c>
      <c r="O66" s="9" t="s">
        <v>12</v>
      </c>
      <c r="P66" s="2">
        <f t="shared" si="53"/>
        <v>10.525728395061728</v>
      </c>
      <c r="Q66" s="9" t="s">
        <v>12</v>
      </c>
      <c r="R66" s="2">
        <f t="shared" si="53"/>
        <v>10.47341563786008</v>
      </c>
      <c r="S66" s="9" t="s">
        <v>12</v>
      </c>
      <c r="T66" s="2">
        <f t="shared" si="53"/>
        <v>10.539813443072701</v>
      </c>
      <c r="U66" s="9" t="s">
        <v>12</v>
      </c>
    </row>
    <row r="67" spans="1:21" s="8" customFormat="1" ht="15" x14ac:dyDescent="0.25">
      <c r="A67" s="18"/>
      <c r="B67" s="19"/>
      <c r="C67" s="9" t="s">
        <v>47</v>
      </c>
      <c r="D67" s="2" t="s">
        <v>12</v>
      </c>
      <c r="E67" s="2" t="s">
        <v>12</v>
      </c>
      <c r="F67" s="2" t="s">
        <v>12</v>
      </c>
      <c r="G67" s="2" t="s">
        <v>12</v>
      </c>
      <c r="H67" s="2" t="s">
        <v>12</v>
      </c>
      <c r="I67" s="2" t="s">
        <v>12</v>
      </c>
      <c r="J67" s="2" t="s">
        <v>12</v>
      </c>
      <c r="K67" s="9" t="s">
        <v>12</v>
      </c>
      <c r="L67" s="2" t="s">
        <v>12</v>
      </c>
      <c r="M67" s="9" t="s">
        <v>12</v>
      </c>
      <c r="N67" s="2" t="s">
        <v>12</v>
      </c>
      <c r="O67" s="9" t="s">
        <v>12</v>
      </c>
      <c r="P67" s="2" t="s">
        <v>12</v>
      </c>
      <c r="Q67" s="9" t="s">
        <v>12</v>
      </c>
      <c r="R67" s="2" t="s">
        <v>12</v>
      </c>
      <c r="S67" s="9" t="s">
        <v>12</v>
      </c>
      <c r="T67" s="2" t="s">
        <v>12</v>
      </c>
      <c r="U67" s="9" t="s">
        <v>12</v>
      </c>
    </row>
    <row r="68" spans="1:21" s="8" customFormat="1" ht="15" x14ac:dyDescent="0.25">
      <c r="A68" s="18"/>
      <c r="B68" s="19"/>
      <c r="C68" s="9" t="s">
        <v>48</v>
      </c>
      <c r="D68" s="2" t="s">
        <v>12</v>
      </c>
      <c r="E68" s="2" t="s">
        <v>12</v>
      </c>
      <c r="F68" s="2" t="s">
        <v>12</v>
      </c>
      <c r="G68" s="2" t="s">
        <v>12</v>
      </c>
      <c r="H68" s="2" t="s">
        <v>12</v>
      </c>
      <c r="I68" s="2" t="s">
        <v>12</v>
      </c>
      <c r="J68" s="2" t="s">
        <v>12</v>
      </c>
      <c r="K68" s="9" t="s">
        <v>12</v>
      </c>
      <c r="L68" s="2" t="s">
        <v>12</v>
      </c>
      <c r="M68" s="9" t="s">
        <v>12</v>
      </c>
      <c r="N68" s="2" t="s">
        <v>12</v>
      </c>
      <c r="O68" s="9" t="s">
        <v>12</v>
      </c>
      <c r="P68" s="2" t="s">
        <v>12</v>
      </c>
      <c r="Q68" s="9" t="s">
        <v>12</v>
      </c>
      <c r="R68" s="2" t="s">
        <v>12</v>
      </c>
      <c r="S68" s="9" t="s">
        <v>12</v>
      </c>
      <c r="T68" s="2" t="s">
        <v>12</v>
      </c>
      <c r="U68" s="9" t="s">
        <v>12</v>
      </c>
    </row>
    <row r="69" spans="1:21" s="8" customFormat="1" ht="15" x14ac:dyDescent="0.25">
      <c r="A69" s="15"/>
      <c r="B69" s="17"/>
      <c r="C69" s="11" t="s">
        <v>49</v>
      </c>
      <c r="D69" s="2" t="s">
        <v>12</v>
      </c>
      <c r="E69" s="2" t="s">
        <v>12</v>
      </c>
      <c r="F69" s="2" t="s">
        <v>12</v>
      </c>
      <c r="G69" s="2" t="s">
        <v>12</v>
      </c>
      <c r="H69" s="2" t="s">
        <v>12</v>
      </c>
      <c r="I69" s="2" t="s">
        <v>12</v>
      </c>
      <c r="J69" s="2" t="s">
        <v>12</v>
      </c>
      <c r="K69" s="9" t="s">
        <v>12</v>
      </c>
      <c r="L69" s="2" t="s">
        <v>12</v>
      </c>
      <c r="M69" s="9" t="s">
        <v>12</v>
      </c>
      <c r="N69" s="2" t="s">
        <v>12</v>
      </c>
      <c r="O69" s="9" t="s">
        <v>12</v>
      </c>
      <c r="P69" s="2" t="s">
        <v>12</v>
      </c>
      <c r="Q69" s="9" t="s">
        <v>12</v>
      </c>
      <c r="R69" s="2" t="s">
        <v>12</v>
      </c>
      <c r="S69" s="9" t="s">
        <v>12</v>
      </c>
      <c r="T69" s="2" t="s">
        <v>12</v>
      </c>
      <c r="U69" s="9" t="s">
        <v>12</v>
      </c>
    </row>
    <row r="70" spans="1:21" s="8" customFormat="1" ht="15.75" customHeight="1" x14ac:dyDescent="0.25">
      <c r="A70" s="14" t="s">
        <v>54</v>
      </c>
      <c r="B70" s="16" t="s">
        <v>20</v>
      </c>
      <c r="C70" s="9" t="s">
        <v>46</v>
      </c>
      <c r="D70" s="2">
        <f>D54</f>
        <v>0.877</v>
      </c>
      <c r="E70" s="2">
        <f>E54</f>
        <v>0.48</v>
      </c>
      <c r="F70" s="2">
        <f>F54</f>
        <v>0.58299999999999996</v>
      </c>
      <c r="G70" s="2">
        <f t="shared" si="1"/>
        <v>0.64666666666666661</v>
      </c>
      <c r="H70" s="2" t="s">
        <v>12</v>
      </c>
      <c r="I70" s="2">
        <f>I54</f>
        <v>0.66</v>
      </c>
      <c r="J70" s="2">
        <f>J54</f>
        <v>0.57433333333333325</v>
      </c>
      <c r="K70" s="9" t="s">
        <v>12</v>
      </c>
      <c r="L70" s="2">
        <f t="shared" ref="L70:T70" si="54">L54</f>
        <v>0.60577777777777764</v>
      </c>
      <c r="M70" s="9" t="s">
        <v>12</v>
      </c>
      <c r="N70" s="2">
        <f t="shared" si="54"/>
        <v>0.61337037037037023</v>
      </c>
      <c r="O70" s="9" t="s">
        <v>12</v>
      </c>
      <c r="P70" s="2">
        <f t="shared" si="54"/>
        <v>0.59782716049382711</v>
      </c>
      <c r="Q70" s="9" t="s">
        <v>12</v>
      </c>
      <c r="R70" s="2">
        <f t="shared" si="54"/>
        <v>0.60565843621399162</v>
      </c>
      <c r="S70" s="9" t="s">
        <v>12</v>
      </c>
      <c r="T70" s="2">
        <f t="shared" si="54"/>
        <v>0.60561865569272966</v>
      </c>
      <c r="U70" s="9" t="s">
        <v>12</v>
      </c>
    </row>
    <row r="71" spans="1:21" s="8" customFormat="1" ht="15" x14ac:dyDescent="0.25">
      <c r="A71" s="18"/>
      <c r="B71" s="19"/>
      <c r="C71" s="9" t="s">
        <v>47</v>
      </c>
      <c r="D71" s="2" t="s">
        <v>12</v>
      </c>
      <c r="E71" s="2" t="s">
        <v>12</v>
      </c>
      <c r="F71" s="2" t="s">
        <v>12</v>
      </c>
      <c r="G71" s="2" t="s">
        <v>12</v>
      </c>
      <c r="H71" s="2" t="s">
        <v>12</v>
      </c>
      <c r="I71" s="2" t="s">
        <v>12</v>
      </c>
      <c r="J71" s="2" t="s">
        <v>12</v>
      </c>
      <c r="K71" s="9" t="s">
        <v>12</v>
      </c>
      <c r="L71" s="2" t="s">
        <v>12</v>
      </c>
      <c r="M71" s="9" t="s">
        <v>12</v>
      </c>
      <c r="N71" s="2" t="s">
        <v>12</v>
      </c>
      <c r="O71" s="9" t="s">
        <v>12</v>
      </c>
      <c r="P71" s="2" t="s">
        <v>12</v>
      </c>
      <c r="Q71" s="9" t="s">
        <v>12</v>
      </c>
      <c r="R71" s="2" t="s">
        <v>12</v>
      </c>
      <c r="S71" s="9" t="s">
        <v>12</v>
      </c>
      <c r="T71" s="2" t="s">
        <v>12</v>
      </c>
      <c r="U71" s="9" t="s">
        <v>12</v>
      </c>
    </row>
    <row r="72" spans="1:21" s="8" customFormat="1" ht="15" x14ac:dyDescent="0.25">
      <c r="A72" s="18"/>
      <c r="B72" s="19"/>
      <c r="C72" s="9" t="s">
        <v>48</v>
      </c>
      <c r="D72" s="2" t="s">
        <v>12</v>
      </c>
      <c r="E72" s="2" t="s">
        <v>12</v>
      </c>
      <c r="F72" s="2" t="s">
        <v>12</v>
      </c>
      <c r="G72" s="2" t="s">
        <v>12</v>
      </c>
      <c r="H72" s="2" t="s">
        <v>12</v>
      </c>
      <c r="I72" s="2" t="s">
        <v>12</v>
      </c>
      <c r="J72" s="2" t="s">
        <v>12</v>
      </c>
      <c r="K72" s="9" t="s">
        <v>12</v>
      </c>
      <c r="L72" s="2" t="s">
        <v>12</v>
      </c>
      <c r="M72" s="9" t="s">
        <v>12</v>
      </c>
      <c r="N72" s="2" t="s">
        <v>12</v>
      </c>
      <c r="O72" s="9" t="s">
        <v>12</v>
      </c>
      <c r="P72" s="2" t="s">
        <v>12</v>
      </c>
      <c r="Q72" s="9" t="s">
        <v>12</v>
      </c>
      <c r="R72" s="2" t="s">
        <v>12</v>
      </c>
      <c r="S72" s="9" t="s">
        <v>12</v>
      </c>
      <c r="T72" s="2" t="s">
        <v>12</v>
      </c>
      <c r="U72" s="9" t="s">
        <v>12</v>
      </c>
    </row>
    <row r="73" spans="1:21" s="8" customFormat="1" ht="15" x14ac:dyDescent="0.25">
      <c r="A73" s="15"/>
      <c r="B73" s="17"/>
      <c r="C73" s="9" t="s">
        <v>55</v>
      </c>
      <c r="D73" s="2" t="s">
        <v>12</v>
      </c>
      <c r="E73" s="2" t="s">
        <v>12</v>
      </c>
      <c r="F73" s="2" t="s">
        <v>12</v>
      </c>
      <c r="G73" s="2" t="s">
        <v>12</v>
      </c>
      <c r="H73" s="2" t="s">
        <v>12</v>
      </c>
      <c r="I73" s="2" t="s">
        <v>12</v>
      </c>
      <c r="J73" s="2" t="s">
        <v>12</v>
      </c>
      <c r="K73" s="9" t="s">
        <v>12</v>
      </c>
      <c r="L73" s="2" t="s">
        <v>12</v>
      </c>
      <c r="M73" s="9" t="s">
        <v>12</v>
      </c>
      <c r="N73" s="2" t="s">
        <v>12</v>
      </c>
      <c r="O73" s="9" t="s">
        <v>12</v>
      </c>
      <c r="P73" s="2" t="s">
        <v>12</v>
      </c>
      <c r="Q73" s="9" t="s">
        <v>12</v>
      </c>
      <c r="R73" s="2" t="s">
        <v>12</v>
      </c>
      <c r="S73" s="9" t="s">
        <v>12</v>
      </c>
      <c r="T73" s="2" t="s">
        <v>12</v>
      </c>
      <c r="U73" s="9" t="s">
        <v>12</v>
      </c>
    </row>
    <row r="74" spans="1:21" s="8" customFormat="1" ht="15.75" customHeight="1" x14ac:dyDescent="0.25">
      <c r="A74" s="14" t="s">
        <v>56</v>
      </c>
      <c r="B74" s="16" t="s">
        <v>22</v>
      </c>
      <c r="C74" s="9" t="s">
        <v>46</v>
      </c>
      <c r="D74" s="2" t="s">
        <v>12</v>
      </c>
      <c r="E74" s="2" t="s">
        <v>12</v>
      </c>
      <c r="F74" s="2" t="s">
        <v>12</v>
      </c>
      <c r="G74" s="2" t="s">
        <v>12</v>
      </c>
      <c r="H74" s="2" t="s">
        <v>12</v>
      </c>
      <c r="I74" s="2" t="s">
        <v>12</v>
      </c>
      <c r="J74" s="2" t="s">
        <v>12</v>
      </c>
      <c r="K74" s="9" t="s">
        <v>12</v>
      </c>
      <c r="L74" s="2" t="s">
        <v>12</v>
      </c>
      <c r="M74" s="9" t="s">
        <v>12</v>
      </c>
      <c r="N74" s="2" t="s">
        <v>12</v>
      </c>
      <c r="O74" s="9" t="s">
        <v>12</v>
      </c>
      <c r="P74" s="2" t="s">
        <v>12</v>
      </c>
      <c r="Q74" s="9" t="s">
        <v>12</v>
      </c>
      <c r="R74" s="2" t="s">
        <v>12</v>
      </c>
      <c r="S74" s="9" t="s">
        <v>12</v>
      </c>
      <c r="T74" s="2" t="s">
        <v>12</v>
      </c>
      <c r="U74" s="9" t="s">
        <v>12</v>
      </c>
    </row>
    <row r="75" spans="1:21" s="8" customFormat="1" ht="15" x14ac:dyDescent="0.25">
      <c r="A75" s="18"/>
      <c r="B75" s="19"/>
      <c r="C75" s="9" t="s">
        <v>47</v>
      </c>
      <c r="D75" s="2" t="s">
        <v>12</v>
      </c>
      <c r="E75" s="2" t="s">
        <v>12</v>
      </c>
      <c r="F75" s="2" t="s">
        <v>12</v>
      </c>
      <c r="G75" s="2" t="s">
        <v>12</v>
      </c>
      <c r="H75" s="2" t="s">
        <v>12</v>
      </c>
      <c r="I75" s="2" t="s">
        <v>12</v>
      </c>
      <c r="J75" s="2" t="s">
        <v>12</v>
      </c>
      <c r="K75" s="9" t="s">
        <v>12</v>
      </c>
      <c r="L75" s="2" t="s">
        <v>12</v>
      </c>
      <c r="M75" s="9" t="s">
        <v>12</v>
      </c>
      <c r="N75" s="2" t="s">
        <v>12</v>
      </c>
      <c r="O75" s="9" t="s">
        <v>12</v>
      </c>
      <c r="P75" s="2" t="s">
        <v>12</v>
      </c>
      <c r="Q75" s="9" t="s">
        <v>12</v>
      </c>
      <c r="R75" s="2" t="s">
        <v>12</v>
      </c>
      <c r="S75" s="9" t="s">
        <v>12</v>
      </c>
      <c r="T75" s="2" t="s">
        <v>12</v>
      </c>
      <c r="U75" s="9" t="s">
        <v>12</v>
      </c>
    </row>
    <row r="76" spans="1:21" s="8" customFormat="1" ht="15" x14ac:dyDescent="0.25">
      <c r="A76" s="18"/>
      <c r="B76" s="19"/>
      <c r="C76" s="9" t="s">
        <v>48</v>
      </c>
      <c r="D76" s="2" t="s">
        <v>12</v>
      </c>
      <c r="E76" s="2" t="s">
        <v>12</v>
      </c>
      <c r="F76" s="2" t="s">
        <v>12</v>
      </c>
      <c r="G76" s="2" t="s">
        <v>12</v>
      </c>
      <c r="H76" s="2" t="s">
        <v>12</v>
      </c>
      <c r="I76" s="2" t="s">
        <v>12</v>
      </c>
      <c r="J76" s="2" t="s">
        <v>12</v>
      </c>
      <c r="K76" s="9" t="s">
        <v>12</v>
      </c>
      <c r="L76" s="2" t="s">
        <v>12</v>
      </c>
      <c r="M76" s="9" t="s">
        <v>12</v>
      </c>
      <c r="N76" s="2" t="s">
        <v>12</v>
      </c>
      <c r="O76" s="9" t="s">
        <v>12</v>
      </c>
      <c r="P76" s="2" t="s">
        <v>12</v>
      </c>
      <c r="Q76" s="9" t="s">
        <v>12</v>
      </c>
      <c r="R76" s="2" t="s">
        <v>12</v>
      </c>
      <c r="S76" s="9" t="s">
        <v>12</v>
      </c>
      <c r="T76" s="2" t="s">
        <v>12</v>
      </c>
      <c r="U76" s="9" t="s">
        <v>12</v>
      </c>
    </row>
    <row r="77" spans="1:21" s="8" customFormat="1" ht="15" x14ac:dyDescent="0.25">
      <c r="A77" s="15"/>
      <c r="B77" s="17"/>
      <c r="C77" s="11" t="s">
        <v>49</v>
      </c>
      <c r="D77" s="2" t="s">
        <v>12</v>
      </c>
      <c r="E77" s="2" t="s">
        <v>12</v>
      </c>
      <c r="F77" s="2" t="s">
        <v>12</v>
      </c>
      <c r="G77" s="2" t="s">
        <v>12</v>
      </c>
      <c r="H77" s="2" t="s">
        <v>12</v>
      </c>
      <c r="I77" s="2" t="s">
        <v>12</v>
      </c>
      <c r="J77" s="2" t="s">
        <v>12</v>
      </c>
      <c r="K77" s="9" t="s">
        <v>12</v>
      </c>
      <c r="L77" s="2" t="s">
        <v>12</v>
      </c>
      <c r="M77" s="9" t="s">
        <v>12</v>
      </c>
      <c r="N77" s="2" t="s">
        <v>12</v>
      </c>
      <c r="O77" s="9" t="s">
        <v>12</v>
      </c>
      <c r="P77" s="2" t="s">
        <v>12</v>
      </c>
      <c r="Q77" s="9" t="s">
        <v>12</v>
      </c>
      <c r="R77" s="2" t="s">
        <v>12</v>
      </c>
      <c r="S77" s="9" t="s">
        <v>12</v>
      </c>
      <c r="T77" s="2" t="s">
        <v>12</v>
      </c>
      <c r="U77" s="9" t="s">
        <v>12</v>
      </c>
    </row>
    <row r="78" spans="1:21" s="8" customFormat="1" ht="15.75" customHeight="1" x14ac:dyDescent="0.25">
      <c r="A78" s="14" t="s">
        <v>57</v>
      </c>
      <c r="B78" s="16" t="s">
        <v>24</v>
      </c>
      <c r="C78" s="9" t="s">
        <v>46</v>
      </c>
      <c r="D78" s="2">
        <f>D62</f>
        <v>1.6590000000000007</v>
      </c>
      <c r="E78" s="2">
        <f>E62</f>
        <v>2.2659999999999982</v>
      </c>
      <c r="F78" s="2">
        <f>F62</f>
        <v>1.4710000000000001</v>
      </c>
      <c r="G78" s="2">
        <f t="shared" si="1"/>
        <v>1.7986666666666664</v>
      </c>
      <c r="H78" s="2" t="s">
        <v>12</v>
      </c>
      <c r="I78" s="2">
        <f>I62</f>
        <v>2.4039999999999999</v>
      </c>
      <c r="J78" s="2">
        <f>J62</f>
        <v>2.0470000000000006</v>
      </c>
      <c r="K78" s="9" t="s">
        <v>12</v>
      </c>
      <c r="L78" s="2">
        <f t="shared" ref="L78:T78" si="55">L62</f>
        <v>1.9739999999999993</v>
      </c>
      <c r="M78" s="9" t="s">
        <v>12</v>
      </c>
      <c r="N78" s="2">
        <f t="shared" si="55"/>
        <v>2.1416666666666648</v>
      </c>
      <c r="O78" s="9" t="s">
        <v>12</v>
      </c>
      <c r="P78" s="2">
        <f t="shared" si="55"/>
        <v>2.0542222222222213</v>
      </c>
      <c r="Q78" s="9" t="s">
        <v>12</v>
      </c>
      <c r="R78" s="2">
        <f t="shared" si="55"/>
        <v>2.0566296296296267</v>
      </c>
      <c r="S78" s="9" t="s">
        <v>12</v>
      </c>
      <c r="T78" s="2">
        <f t="shared" si="55"/>
        <v>2.0841728395061692</v>
      </c>
      <c r="U78" s="9" t="s">
        <v>12</v>
      </c>
    </row>
    <row r="79" spans="1:21" s="8" customFormat="1" ht="15" x14ac:dyDescent="0.25">
      <c r="A79" s="18"/>
      <c r="B79" s="19"/>
      <c r="C79" s="9" t="s">
        <v>47</v>
      </c>
      <c r="D79" s="2" t="s">
        <v>12</v>
      </c>
      <c r="E79" s="2" t="s">
        <v>12</v>
      </c>
      <c r="F79" s="2" t="s">
        <v>12</v>
      </c>
      <c r="G79" s="2" t="s">
        <v>12</v>
      </c>
      <c r="H79" s="2" t="s">
        <v>12</v>
      </c>
      <c r="I79" s="2" t="s">
        <v>12</v>
      </c>
      <c r="J79" s="2" t="s">
        <v>12</v>
      </c>
      <c r="K79" s="9" t="s">
        <v>12</v>
      </c>
      <c r="L79" s="2" t="s">
        <v>12</v>
      </c>
      <c r="M79" s="9" t="s">
        <v>12</v>
      </c>
      <c r="N79" s="2" t="s">
        <v>12</v>
      </c>
      <c r="O79" s="9" t="s">
        <v>12</v>
      </c>
      <c r="P79" s="2" t="s">
        <v>12</v>
      </c>
      <c r="Q79" s="9" t="s">
        <v>12</v>
      </c>
      <c r="R79" s="2" t="s">
        <v>12</v>
      </c>
      <c r="S79" s="9" t="s">
        <v>12</v>
      </c>
      <c r="T79" s="2" t="s">
        <v>12</v>
      </c>
      <c r="U79" s="9" t="s">
        <v>12</v>
      </c>
    </row>
    <row r="80" spans="1:21" s="8" customFormat="1" ht="15" x14ac:dyDescent="0.25">
      <c r="A80" s="18"/>
      <c r="B80" s="19"/>
      <c r="C80" s="9" t="s">
        <v>48</v>
      </c>
      <c r="D80" s="2" t="s">
        <v>12</v>
      </c>
      <c r="E80" s="2" t="s">
        <v>12</v>
      </c>
      <c r="F80" s="2" t="s">
        <v>12</v>
      </c>
      <c r="G80" s="2" t="s">
        <v>12</v>
      </c>
      <c r="H80" s="2" t="s">
        <v>12</v>
      </c>
      <c r="I80" s="2" t="s">
        <v>12</v>
      </c>
      <c r="J80" s="2" t="s">
        <v>12</v>
      </c>
      <c r="K80" s="9" t="s">
        <v>12</v>
      </c>
      <c r="L80" s="2" t="s">
        <v>12</v>
      </c>
      <c r="M80" s="9" t="s">
        <v>12</v>
      </c>
      <c r="N80" s="2" t="s">
        <v>12</v>
      </c>
      <c r="O80" s="9" t="s">
        <v>12</v>
      </c>
      <c r="P80" s="2" t="s">
        <v>12</v>
      </c>
      <c r="Q80" s="9" t="s">
        <v>12</v>
      </c>
      <c r="R80" s="2" t="s">
        <v>12</v>
      </c>
      <c r="S80" s="9" t="s">
        <v>12</v>
      </c>
      <c r="T80" s="2" t="s">
        <v>12</v>
      </c>
      <c r="U80" s="9" t="s">
        <v>12</v>
      </c>
    </row>
    <row r="81" spans="1:21" s="8" customFormat="1" ht="15" x14ac:dyDescent="0.25">
      <c r="A81" s="15"/>
      <c r="B81" s="17"/>
      <c r="C81" s="11" t="s">
        <v>49</v>
      </c>
      <c r="D81" s="2" t="s">
        <v>12</v>
      </c>
      <c r="E81" s="2" t="s">
        <v>12</v>
      </c>
      <c r="F81" s="2" t="s">
        <v>12</v>
      </c>
      <c r="G81" s="2" t="s">
        <v>12</v>
      </c>
      <c r="H81" s="2" t="s">
        <v>12</v>
      </c>
      <c r="I81" s="2" t="s">
        <v>12</v>
      </c>
      <c r="J81" s="2" t="s">
        <v>12</v>
      </c>
      <c r="K81" s="9" t="s">
        <v>12</v>
      </c>
      <c r="L81" s="2" t="s">
        <v>12</v>
      </c>
      <c r="M81" s="9" t="s">
        <v>12</v>
      </c>
      <c r="N81" s="2" t="s">
        <v>12</v>
      </c>
      <c r="O81" s="9" t="s">
        <v>12</v>
      </c>
      <c r="P81" s="2" t="s">
        <v>12</v>
      </c>
      <c r="Q81" s="9" t="s">
        <v>12</v>
      </c>
      <c r="R81" s="2" t="s">
        <v>12</v>
      </c>
      <c r="S81" s="9" t="s">
        <v>12</v>
      </c>
      <c r="T81" s="2" t="s">
        <v>12</v>
      </c>
      <c r="U81" s="9" t="s">
        <v>12</v>
      </c>
    </row>
    <row r="82" spans="1:21" s="8" customFormat="1" ht="90" x14ac:dyDescent="0.25">
      <c r="A82" s="10" t="s">
        <v>92</v>
      </c>
      <c r="B82" s="9" t="s">
        <v>58</v>
      </c>
      <c r="C82" s="2" t="s">
        <v>12</v>
      </c>
      <c r="D82" s="2" t="s">
        <v>12</v>
      </c>
      <c r="E82" s="2" t="s">
        <v>12</v>
      </c>
      <c r="F82" s="2" t="s">
        <v>12</v>
      </c>
      <c r="G82" s="2" t="s">
        <v>12</v>
      </c>
      <c r="H82" s="2" t="s">
        <v>12</v>
      </c>
      <c r="I82" s="2" t="s">
        <v>12</v>
      </c>
      <c r="J82" s="2" t="s">
        <v>12</v>
      </c>
      <c r="K82" s="9" t="s">
        <v>12</v>
      </c>
      <c r="L82" s="2" t="s">
        <v>12</v>
      </c>
      <c r="M82" s="9" t="s">
        <v>12</v>
      </c>
      <c r="N82" s="2" t="s">
        <v>12</v>
      </c>
      <c r="O82" s="9" t="s">
        <v>12</v>
      </c>
      <c r="P82" s="2" t="s">
        <v>12</v>
      </c>
      <c r="Q82" s="9" t="s">
        <v>12</v>
      </c>
      <c r="R82" s="2" t="s">
        <v>12</v>
      </c>
      <c r="S82" s="9" t="s">
        <v>12</v>
      </c>
      <c r="T82" s="2" t="s">
        <v>12</v>
      </c>
      <c r="U82" s="9" t="s">
        <v>12</v>
      </c>
    </row>
    <row r="83" spans="1:21" s="8" customFormat="1" ht="15.75" customHeight="1" x14ac:dyDescent="0.25">
      <c r="A83" s="14" t="s">
        <v>90</v>
      </c>
      <c r="B83" s="16" t="s">
        <v>14</v>
      </c>
      <c r="C83" s="11" t="s">
        <v>15</v>
      </c>
      <c r="D83" s="2">
        <v>85</v>
      </c>
      <c r="E83" s="2">
        <v>104</v>
      </c>
      <c r="F83" s="2">
        <v>134</v>
      </c>
      <c r="G83" s="2">
        <f t="shared" ref="G83:G88" si="56">AVERAGE(D83:F83)</f>
        <v>107.66666666666667</v>
      </c>
      <c r="H83" s="2" t="s">
        <v>12</v>
      </c>
      <c r="I83" s="2">
        <v>155</v>
      </c>
      <c r="J83" s="2">
        <f t="shared" ref="J83:J88" si="57">AVERAGE(E83,F83,I83)</f>
        <v>131</v>
      </c>
      <c r="K83" s="9" t="s">
        <v>12</v>
      </c>
      <c r="L83" s="2">
        <f>AVERAGE(F83,I83,J83)</f>
        <v>140</v>
      </c>
      <c r="M83" s="9" t="s">
        <v>12</v>
      </c>
      <c r="N83" s="2">
        <f>AVERAGE(I83,J83,L83)</f>
        <v>142</v>
      </c>
      <c r="O83" s="9" t="s">
        <v>12</v>
      </c>
      <c r="P83" s="2">
        <f>AVERAGE(J83,L83,N83)</f>
        <v>137.66666666666666</v>
      </c>
      <c r="Q83" s="9" t="s">
        <v>12</v>
      </c>
      <c r="R83" s="2">
        <f>AVERAGE(L83,N83,P83)</f>
        <v>139.88888888888889</v>
      </c>
      <c r="S83" s="9" t="s">
        <v>12</v>
      </c>
      <c r="T83" s="2">
        <f>AVERAGE(N83,P83,R83)</f>
        <v>139.85185185185185</v>
      </c>
      <c r="U83" s="9" t="s">
        <v>12</v>
      </c>
    </row>
    <row r="84" spans="1:21" s="8" customFormat="1" ht="15" x14ac:dyDescent="0.25">
      <c r="A84" s="15"/>
      <c r="B84" s="17"/>
      <c r="C84" s="11" t="s">
        <v>16</v>
      </c>
      <c r="D84" s="2">
        <v>4.0819999999999999</v>
      </c>
      <c r="E84" s="2">
        <v>5.5650000000000004</v>
      </c>
      <c r="F84" s="2">
        <v>7.6820000000000004</v>
      </c>
      <c r="G84" s="2">
        <f t="shared" si="56"/>
        <v>5.7763333333333335</v>
      </c>
      <c r="H84" s="2" t="s">
        <v>12</v>
      </c>
      <c r="I84" s="2">
        <v>7.4859999999999998</v>
      </c>
      <c r="J84" s="2">
        <f t="shared" si="57"/>
        <v>6.9110000000000005</v>
      </c>
      <c r="K84" s="9" t="s">
        <v>12</v>
      </c>
      <c r="L84" s="2">
        <f t="shared" ref="L84:L88" si="58">AVERAGE(F84,I84,J84)</f>
        <v>7.3596666666666666</v>
      </c>
      <c r="M84" s="9" t="s">
        <v>12</v>
      </c>
      <c r="N84" s="2">
        <f t="shared" ref="N84:N88" si="59">AVERAGE(I84,J84,L84)</f>
        <v>7.2522222222222226</v>
      </c>
      <c r="O84" s="9" t="s">
        <v>12</v>
      </c>
      <c r="P84" s="2">
        <f t="shared" ref="P84:P88" si="60">AVERAGE(J84,L84,N84)</f>
        <v>7.1742962962962968</v>
      </c>
      <c r="Q84" s="9" t="s">
        <v>12</v>
      </c>
      <c r="R84" s="2">
        <f t="shared" ref="R84:R88" si="61">AVERAGE(L84,N84,P84)</f>
        <v>7.2620617283950617</v>
      </c>
      <c r="S84" s="9" t="s">
        <v>12</v>
      </c>
      <c r="T84" s="2">
        <f t="shared" ref="T84:T88" si="62">AVERAGE(N84,P84,R84)</f>
        <v>7.2295267489711934</v>
      </c>
      <c r="U84" s="9" t="s">
        <v>12</v>
      </c>
    </row>
    <row r="85" spans="1:21" s="8" customFormat="1" ht="15.75" customHeight="1" x14ac:dyDescent="0.25">
      <c r="A85" s="14" t="s">
        <v>59</v>
      </c>
      <c r="B85" s="16" t="s">
        <v>18</v>
      </c>
      <c r="C85" s="11" t="s">
        <v>15</v>
      </c>
      <c r="D85" s="2">
        <f>D83-26</f>
        <v>59</v>
      </c>
      <c r="E85" s="2">
        <f>E83-28</f>
        <v>76</v>
      </c>
      <c r="F85" s="2">
        <f>F83-25</f>
        <v>109</v>
      </c>
      <c r="G85" s="2">
        <f t="shared" si="56"/>
        <v>81.333333333333329</v>
      </c>
      <c r="H85" s="2" t="s">
        <v>12</v>
      </c>
      <c r="I85" s="2">
        <f>I83-29</f>
        <v>126</v>
      </c>
      <c r="J85" s="2">
        <f t="shared" si="57"/>
        <v>103.66666666666667</v>
      </c>
      <c r="K85" s="9" t="s">
        <v>12</v>
      </c>
      <c r="L85" s="2">
        <f t="shared" si="58"/>
        <v>112.8888888888889</v>
      </c>
      <c r="M85" s="9" t="s">
        <v>12</v>
      </c>
      <c r="N85" s="2">
        <f t="shared" si="59"/>
        <v>114.1851851851852</v>
      </c>
      <c r="O85" s="9" t="s">
        <v>12</v>
      </c>
      <c r="P85" s="2">
        <f t="shared" si="60"/>
        <v>110.24691358024693</v>
      </c>
      <c r="Q85" s="9" t="s">
        <v>12</v>
      </c>
      <c r="R85" s="2">
        <f t="shared" si="61"/>
        <v>112.44032921810701</v>
      </c>
      <c r="S85" s="9" t="s">
        <v>12</v>
      </c>
      <c r="T85" s="2">
        <f t="shared" si="62"/>
        <v>112.29080932784638</v>
      </c>
      <c r="U85" s="9" t="s">
        <v>12</v>
      </c>
    </row>
    <row r="86" spans="1:21" s="8" customFormat="1" ht="15" x14ac:dyDescent="0.25">
      <c r="A86" s="15"/>
      <c r="B86" s="17"/>
      <c r="C86" s="11" t="s">
        <v>16</v>
      </c>
      <c r="D86" s="2">
        <f>D84-1.624</f>
        <v>2.4579999999999997</v>
      </c>
      <c r="E86" s="2">
        <f>E84-2.137</f>
        <v>3.4280000000000004</v>
      </c>
      <c r="F86" s="2">
        <f>F84-1.631</f>
        <v>6.0510000000000002</v>
      </c>
      <c r="G86" s="2">
        <f t="shared" si="56"/>
        <v>3.9790000000000005</v>
      </c>
      <c r="H86" s="2" t="s">
        <v>12</v>
      </c>
      <c r="I86" s="2">
        <f>I84-1.702</f>
        <v>5.7839999999999998</v>
      </c>
      <c r="J86" s="2">
        <f t="shared" si="57"/>
        <v>5.0876666666666672</v>
      </c>
      <c r="K86" s="9" t="s">
        <v>12</v>
      </c>
      <c r="L86" s="2">
        <f t="shared" si="58"/>
        <v>5.6408888888888891</v>
      </c>
      <c r="M86" s="9" t="s">
        <v>12</v>
      </c>
      <c r="N86" s="2">
        <f t="shared" si="59"/>
        <v>5.5041851851851851</v>
      </c>
      <c r="O86" s="9" t="s">
        <v>12</v>
      </c>
      <c r="P86" s="2">
        <f t="shared" si="60"/>
        <v>5.4109135802469135</v>
      </c>
      <c r="Q86" s="9" t="s">
        <v>12</v>
      </c>
      <c r="R86" s="2">
        <f t="shared" si="61"/>
        <v>5.5186625514403289</v>
      </c>
      <c r="S86" s="9" t="s">
        <v>12</v>
      </c>
      <c r="T86" s="2">
        <f t="shared" si="62"/>
        <v>5.4779204389574758</v>
      </c>
      <c r="U86" s="9" t="s">
        <v>12</v>
      </c>
    </row>
    <row r="87" spans="1:21" s="8" customFormat="1" ht="15.75" customHeight="1" x14ac:dyDescent="0.25">
      <c r="A87" s="14" t="s">
        <v>60</v>
      </c>
      <c r="B87" s="16" t="s">
        <v>20</v>
      </c>
      <c r="C87" s="11" t="s">
        <v>15</v>
      </c>
      <c r="D87" s="2">
        <v>13</v>
      </c>
      <c r="E87" s="2">
        <v>9</v>
      </c>
      <c r="F87" s="2">
        <v>0</v>
      </c>
      <c r="G87" s="2">
        <f t="shared" si="56"/>
        <v>7.333333333333333</v>
      </c>
      <c r="H87" s="2" t="s">
        <v>12</v>
      </c>
      <c r="I87" s="2">
        <v>16</v>
      </c>
      <c r="J87" s="2">
        <f t="shared" si="57"/>
        <v>8.3333333333333339</v>
      </c>
      <c r="K87" s="9" t="s">
        <v>12</v>
      </c>
      <c r="L87" s="2">
        <f t="shared" si="58"/>
        <v>8.1111111111111125</v>
      </c>
      <c r="M87" s="9" t="s">
        <v>12</v>
      </c>
      <c r="N87" s="2">
        <f t="shared" si="59"/>
        <v>10.814814814814817</v>
      </c>
      <c r="O87" s="9" t="s">
        <v>12</v>
      </c>
      <c r="P87" s="2">
        <f t="shared" si="60"/>
        <v>9.086419753086421</v>
      </c>
      <c r="Q87" s="9" t="s">
        <v>12</v>
      </c>
      <c r="R87" s="2">
        <f t="shared" si="61"/>
        <v>9.3374485596707846</v>
      </c>
      <c r="S87" s="9" t="s">
        <v>12</v>
      </c>
      <c r="T87" s="2">
        <f t="shared" si="62"/>
        <v>9.7462277091906753</v>
      </c>
      <c r="U87" s="9" t="s">
        <v>12</v>
      </c>
    </row>
    <row r="88" spans="1:21" s="8" customFormat="1" ht="15" x14ac:dyDescent="0.25">
      <c r="A88" s="15"/>
      <c r="B88" s="17"/>
      <c r="C88" s="11" t="s">
        <v>16</v>
      </c>
      <c r="D88" s="2">
        <v>1.2749999999999999</v>
      </c>
      <c r="E88" s="2">
        <v>0.66200000000000003</v>
      </c>
      <c r="F88" s="2">
        <v>0</v>
      </c>
      <c r="G88" s="2">
        <f t="shared" si="56"/>
        <v>0.64566666666666661</v>
      </c>
      <c r="H88" s="2" t="s">
        <v>12</v>
      </c>
      <c r="I88" s="2">
        <v>1.1459999999999999</v>
      </c>
      <c r="J88" s="2">
        <f t="shared" si="57"/>
        <v>0.60266666666666657</v>
      </c>
      <c r="K88" s="9" t="s">
        <v>12</v>
      </c>
      <c r="L88" s="2">
        <f t="shared" si="58"/>
        <v>0.58288888888888879</v>
      </c>
      <c r="M88" s="9" t="s">
        <v>12</v>
      </c>
      <c r="N88" s="2">
        <f t="shared" si="59"/>
        <v>0.77718518518518509</v>
      </c>
      <c r="O88" s="9" t="s">
        <v>12</v>
      </c>
      <c r="P88" s="2">
        <f t="shared" si="60"/>
        <v>0.65424691358024678</v>
      </c>
      <c r="Q88" s="9" t="s">
        <v>12</v>
      </c>
      <c r="R88" s="2">
        <f t="shared" si="61"/>
        <v>0.67144032921810692</v>
      </c>
      <c r="S88" s="9" t="s">
        <v>12</v>
      </c>
      <c r="T88" s="2">
        <f t="shared" si="62"/>
        <v>0.70095747599451297</v>
      </c>
      <c r="U88" s="9" t="s">
        <v>12</v>
      </c>
    </row>
    <row r="89" spans="1:21" s="8" customFormat="1" ht="15.75" customHeight="1" x14ac:dyDescent="0.25">
      <c r="A89" s="14" t="s">
        <v>61</v>
      </c>
      <c r="B89" s="16" t="s">
        <v>22</v>
      </c>
      <c r="C89" s="11" t="s">
        <v>15</v>
      </c>
      <c r="D89" s="9" t="s">
        <v>12</v>
      </c>
      <c r="E89" s="9" t="s">
        <v>12</v>
      </c>
      <c r="F89" s="9" t="s">
        <v>12</v>
      </c>
      <c r="G89" s="9" t="s">
        <v>12</v>
      </c>
      <c r="H89" s="2" t="s">
        <v>12</v>
      </c>
      <c r="I89" s="9" t="s">
        <v>12</v>
      </c>
      <c r="J89" s="9" t="s">
        <v>12</v>
      </c>
      <c r="K89" s="9" t="s">
        <v>12</v>
      </c>
      <c r="L89" s="9" t="s">
        <v>12</v>
      </c>
      <c r="M89" s="9" t="s">
        <v>12</v>
      </c>
      <c r="N89" s="9" t="s">
        <v>12</v>
      </c>
      <c r="O89" s="9" t="s">
        <v>12</v>
      </c>
      <c r="P89" s="9" t="s">
        <v>12</v>
      </c>
      <c r="Q89" s="9" t="s">
        <v>12</v>
      </c>
      <c r="R89" s="9" t="s">
        <v>12</v>
      </c>
      <c r="S89" s="9" t="s">
        <v>12</v>
      </c>
      <c r="T89" s="9" t="s">
        <v>12</v>
      </c>
      <c r="U89" s="9" t="s">
        <v>12</v>
      </c>
    </row>
    <row r="90" spans="1:21" s="8" customFormat="1" ht="15" x14ac:dyDescent="0.25">
      <c r="A90" s="15"/>
      <c r="B90" s="17"/>
      <c r="C90" s="11" t="s">
        <v>16</v>
      </c>
      <c r="D90" s="9" t="s">
        <v>12</v>
      </c>
      <c r="E90" s="9" t="s">
        <v>12</v>
      </c>
      <c r="F90" s="9" t="s">
        <v>12</v>
      </c>
      <c r="G90" s="9" t="s">
        <v>12</v>
      </c>
      <c r="H90" s="2" t="s">
        <v>12</v>
      </c>
      <c r="I90" s="9" t="s">
        <v>12</v>
      </c>
      <c r="J90" s="9" t="s">
        <v>12</v>
      </c>
      <c r="K90" s="9" t="s">
        <v>12</v>
      </c>
      <c r="L90" s="9" t="s">
        <v>12</v>
      </c>
      <c r="M90" s="9" t="s">
        <v>12</v>
      </c>
      <c r="N90" s="9" t="s">
        <v>12</v>
      </c>
      <c r="O90" s="9" t="s">
        <v>12</v>
      </c>
      <c r="P90" s="9" t="s">
        <v>12</v>
      </c>
      <c r="Q90" s="9" t="s">
        <v>12</v>
      </c>
      <c r="R90" s="9" t="s">
        <v>12</v>
      </c>
      <c r="S90" s="9" t="s">
        <v>12</v>
      </c>
      <c r="T90" s="9" t="s">
        <v>12</v>
      </c>
      <c r="U90" s="9" t="s">
        <v>12</v>
      </c>
    </row>
    <row r="91" spans="1:21" s="8" customFormat="1" ht="15.75" customHeight="1" x14ac:dyDescent="0.25">
      <c r="A91" s="14" t="s">
        <v>62</v>
      </c>
      <c r="B91" s="16" t="s">
        <v>24</v>
      </c>
      <c r="C91" s="11" t="s">
        <v>15</v>
      </c>
      <c r="D91" s="2">
        <f t="shared" ref="D91:F91" si="63">D83-D87-D85</f>
        <v>13</v>
      </c>
      <c r="E91" s="2">
        <f t="shared" si="63"/>
        <v>19</v>
      </c>
      <c r="F91" s="2">
        <f t="shared" si="63"/>
        <v>25</v>
      </c>
      <c r="G91" s="2">
        <f t="shared" ref="G91:G98" si="64">AVERAGE(D91:F91)</f>
        <v>19</v>
      </c>
      <c r="H91" s="2" t="s">
        <v>12</v>
      </c>
      <c r="I91" s="2">
        <f>I83-I87-I85</f>
        <v>13</v>
      </c>
      <c r="J91" s="2">
        <f t="shared" ref="J91:T91" si="65">J83-J87-J85</f>
        <v>19</v>
      </c>
      <c r="K91" s="9" t="s">
        <v>12</v>
      </c>
      <c r="L91" s="2">
        <f t="shared" si="65"/>
        <v>18.999999999999986</v>
      </c>
      <c r="M91" s="9" t="s">
        <v>12</v>
      </c>
      <c r="N91" s="2">
        <f t="shared" si="65"/>
        <v>16.999999999999986</v>
      </c>
      <c r="O91" s="9" t="s">
        <v>12</v>
      </c>
      <c r="P91" s="2">
        <f t="shared" si="65"/>
        <v>18.3333333333333</v>
      </c>
      <c r="Q91" s="9" t="s">
        <v>12</v>
      </c>
      <c r="R91" s="2">
        <f t="shared" si="65"/>
        <v>18.1111111111111</v>
      </c>
      <c r="S91" s="9" t="s">
        <v>12</v>
      </c>
      <c r="T91" s="2">
        <f t="shared" si="65"/>
        <v>17.81481481481481</v>
      </c>
      <c r="U91" s="9" t="s">
        <v>12</v>
      </c>
    </row>
    <row r="92" spans="1:21" s="8" customFormat="1" ht="15" x14ac:dyDescent="0.25">
      <c r="A92" s="15"/>
      <c r="B92" s="17"/>
      <c r="C92" s="11" t="s">
        <v>16</v>
      </c>
      <c r="D92" s="2">
        <f t="shared" ref="D92:F92" si="66">D84-D88-D86</f>
        <v>0.3490000000000002</v>
      </c>
      <c r="E92" s="2">
        <f t="shared" si="66"/>
        <v>1.4750000000000001</v>
      </c>
      <c r="F92" s="2">
        <f t="shared" si="66"/>
        <v>1.6310000000000002</v>
      </c>
      <c r="G92" s="2">
        <f t="shared" si="64"/>
        <v>1.1516666666666668</v>
      </c>
      <c r="H92" s="2" t="s">
        <v>12</v>
      </c>
      <c r="I92" s="2">
        <f>I84-I88-I86</f>
        <v>0.55600000000000005</v>
      </c>
      <c r="J92" s="2">
        <f t="shared" ref="J92:T92" si="67">J84-J88-J86</f>
        <v>1.2206666666666663</v>
      </c>
      <c r="K92" s="9" t="s">
        <v>12</v>
      </c>
      <c r="L92" s="2">
        <f t="shared" si="67"/>
        <v>1.1358888888888883</v>
      </c>
      <c r="M92" s="9" t="s">
        <v>12</v>
      </c>
      <c r="N92" s="2">
        <f t="shared" si="67"/>
        <v>0.97085185185185274</v>
      </c>
      <c r="O92" s="9" t="s">
        <v>12</v>
      </c>
      <c r="P92" s="2">
        <f t="shared" si="67"/>
        <v>1.1091358024691367</v>
      </c>
      <c r="Q92" s="9" t="s">
        <v>12</v>
      </c>
      <c r="R92" s="2">
        <f t="shared" si="67"/>
        <v>1.0719588477366262</v>
      </c>
      <c r="S92" s="9" t="s">
        <v>12</v>
      </c>
      <c r="T92" s="2">
        <f t="shared" si="67"/>
        <v>1.0506488340192046</v>
      </c>
      <c r="U92" s="9" t="s">
        <v>12</v>
      </c>
    </row>
    <row r="93" spans="1:21" s="8" customFormat="1" ht="15.75" customHeight="1" x14ac:dyDescent="0.25">
      <c r="A93" s="14" t="s">
        <v>91</v>
      </c>
      <c r="B93" s="16" t="s">
        <v>25</v>
      </c>
      <c r="C93" s="11" t="s">
        <v>15</v>
      </c>
      <c r="D93" s="2">
        <f t="shared" ref="D93:F93" si="68">D83</f>
        <v>85</v>
      </c>
      <c r="E93" s="2">
        <f t="shared" si="68"/>
        <v>104</v>
      </c>
      <c r="F93" s="2">
        <f t="shared" si="68"/>
        <v>134</v>
      </c>
      <c r="G93" s="2">
        <f t="shared" si="64"/>
        <v>107.66666666666667</v>
      </c>
      <c r="H93" s="2" t="s">
        <v>12</v>
      </c>
      <c r="I93" s="2">
        <f>I83</f>
        <v>155</v>
      </c>
      <c r="J93" s="2">
        <f t="shared" ref="J93:T93" si="69">J83</f>
        <v>131</v>
      </c>
      <c r="K93" s="9" t="s">
        <v>12</v>
      </c>
      <c r="L93" s="2">
        <f t="shared" si="69"/>
        <v>140</v>
      </c>
      <c r="M93" s="9" t="s">
        <v>12</v>
      </c>
      <c r="N93" s="2">
        <f t="shared" si="69"/>
        <v>142</v>
      </c>
      <c r="O93" s="9" t="s">
        <v>12</v>
      </c>
      <c r="P93" s="2">
        <f t="shared" si="69"/>
        <v>137.66666666666666</v>
      </c>
      <c r="Q93" s="9" t="s">
        <v>12</v>
      </c>
      <c r="R93" s="2">
        <f t="shared" si="69"/>
        <v>139.88888888888889</v>
      </c>
      <c r="S93" s="9" t="s">
        <v>12</v>
      </c>
      <c r="T93" s="2">
        <f t="shared" si="69"/>
        <v>139.85185185185185</v>
      </c>
      <c r="U93" s="9" t="s">
        <v>12</v>
      </c>
    </row>
    <row r="94" spans="1:21" s="8" customFormat="1" ht="15" x14ac:dyDescent="0.25">
      <c r="A94" s="15"/>
      <c r="B94" s="17"/>
      <c r="C94" s="11" t="s">
        <v>16</v>
      </c>
      <c r="D94" s="2">
        <f t="shared" ref="D94:F94" si="70">D84</f>
        <v>4.0819999999999999</v>
      </c>
      <c r="E94" s="2">
        <f t="shared" si="70"/>
        <v>5.5650000000000004</v>
      </c>
      <c r="F94" s="2">
        <f t="shared" si="70"/>
        <v>7.6820000000000004</v>
      </c>
      <c r="G94" s="2">
        <f t="shared" si="64"/>
        <v>5.7763333333333335</v>
      </c>
      <c r="H94" s="2" t="s">
        <v>12</v>
      </c>
      <c r="I94" s="2">
        <f>I84</f>
        <v>7.4859999999999998</v>
      </c>
      <c r="J94" s="2">
        <f t="shared" ref="J94:T94" si="71">J84</f>
        <v>6.9110000000000005</v>
      </c>
      <c r="K94" s="9" t="s">
        <v>12</v>
      </c>
      <c r="L94" s="2">
        <f t="shared" si="71"/>
        <v>7.3596666666666666</v>
      </c>
      <c r="M94" s="9" t="s">
        <v>12</v>
      </c>
      <c r="N94" s="2">
        <f t="shared" si="71"/>
        <v>7.2522222222222226</v>
      </c>
      <c r="O94" s="9" t="s">
        <v>12</v>
      </c>
      <c r="P94" s="2">
        <f t="shared" si="71"/>
        <v>7.1742962962962968</v>
      </c>
      <c r="Q94" s="9" t="s">
        <v>12</v>
      </c>
      <c r="R94" s="2">
        <f t="shared" si="71"/>
        <v>7.2620617283950617</v>
      </c>
      <c r="S94" s="9" t="s">
        <v>12</v>
      </c>
      <c r="T94" s="2">
        <f t="shared" si="71"/>
        <v>7.2295267489711934</v>
      </c>
      <c r="U94" s="9" t="s">
        <v>12</v>
      </c>
    </row>
    <row r="95" spans="1:21" s="8" customFormat="1" ht="15.75" customHeight="1" x14ac:dyDescent="0.25">
      <c r="A95" s="14" t="s">
        <v>63</v>
      </c>
      <c r="B95" s="16" t="s">
        <v>18</v>
      </c>
      <c r="C95" s="11" t="s">
        <v>15</v>
      </c>
      <c r="D95" s="2">
        <f>D85</f>
        <v>59</v>
      </c>
      <c r="E95" s="2">
        <f t="shared" ref="E95:F95" si="72">E85</f>
        <v>76</v>
      </c>
      <c r="F95" s="2">
        <f t="shared" si="72"/>
        <v>109</v>
      </c>
      <c r="G95" s="2">
        <f t="shared" si="64"/>
        <v>81.333333333333329</v>
      </c>
      <c r="H95" s="2" t="s">
        <v>12</v>
      </c>
      <c r="I95" s="2">
        <f t="shared" ref="I95:T95" si="73">I85</f>
        <v>126</v>
      </c>
      <c r="J95" s="2">
        <f t="shared" si="73"/>
        <v>103.66666666666667</v>
      </c>
      <c r="K95" s="9" t="s">
        <v>12</v>
      </c>
      <c r="L95" s="2">
        <f t="shared" si="73"/>
        <v>112.8888888888889</v>
      </c>
      <c r="M95" s="9" t="s">
        <v>12</v>
      </c>
      <c r="N95" s="2">
        <f t="shared" si="73"/>
        <v>114.1851851851852</v>
      </c>
      <c r="O95" s="9" t="s">
        <v>12</v>
      </c>
      <c r="P95" s="2">
        <f t="shared" si="73"/>
        <v>110.24691358024693</v>
      </c>
      <c r="Q95" s="9" t="s">
        <v>12</v>
      </c>
      <c r="R95" s="2">
        <f t="shared" si="73"/>
        <v>112.44032921810701</v>
      </c>
      <c r="S95" s="9" t="s">
        <v>12</v>
      </c>
      <c r="T95" s="2">
        <f t="shared" si="73"/>
        <v>112.29080932784638</v>
      </c>
      <c r="U95" s="9" t="s">
        <v>12</v>
      </c>
    </row>
    <row r="96" spans="1:21" s="8" customFormat="1" ht="15" x14ac:dyDescent="0.25">
      <c r="A96" s="15"/>
      <c r="B96" s="17"/>
      <c r="C96" s="11" t="s">
        <v>16</v>
      </c>
      <c r="D96" s="2">
        <f>D86</f>
        <v>2.4579999999999997</v>
      </c>
      <c r="E96" s="2">
        <f t="shared" ref="E96:F96" si="74">E86</f>
        <v>3.4280000000000004</v>
      </c>
      <c r="F96" s="2">
        <f t="shared" si="74"/>
        <v>6.0510000000000002</v>
      </c>
      <c r="G96" s="2">
        <f t="shared" si="64"/>
        <v>3.9790000000000005</v>
      </c>
      <c r="H96" s="2" t="s">
        <v>12</v>
      </c>
      <c r="I96" s="2">
        <f t="shared" ref="I96:T96" si="75">I86</f>
        <v>5.7839999999999998</v>
      </c>
      <c r="J96" s="2">
        <f t="shared" si="75"/>
        <v>5.0876666666666672</v>
      </c>
      <c r="K96" s="9" t="s">
        <v>12</v>
      </c>
      <c r="L96" s="2">
        <f t="shared" si="75"/>
        <v>5.6408888888888891</v>
      </c>
      <c r="M96" s="9" t="s">
        <v>12</v>
      </c>
      <c r="N96" s="2">
        <f t="shared" si="75"/>
        <v>5.5041851851851851</v>
      </c>
      <c r="O96" s="9" t="s">
        <v>12</v>
      </c>
      <c r="P96" s="2">
        <f t="shared" si="75"/>
        <v>5.4109135802469135</v>
      </c>
      <c r="Q96" s="9" t="s">
        <v>12</v>
      </c>
      <c r="R96" s="2">
        <f t="shared" si="75"/>
        <v>5.5186625514403289</v>
      </c>
      <c r="S96" s="9" t="s">
        <v>12</v>
      </c>
      <c r="T96" s="2">
        <f t="shared" si="75"/>
        <v>5.4779204389574758</v>
      </c>
      <c r="U96" s="9" t="s">
        <v>12</v>
      </c>
    </row>
    <row r="97" spans="1:21" s="8" customFormat="1" ht="15.75" customHeight="1" x14ac:dyDescent="0.25">
      <c r="A97" s="14" t="s">
        <v>64</v>
      </c>
      <c r="B97" s="16" t="s">
        <v>20</v>
      </c>
      <c r="C97" s="11" t="s">
        <v>15</v>
      </c>
      <c r="D97" s="2">
        <f>D87</f>
        <v>13</v>
      </c>
      <c r="E97" s="2">
        <f t="shared" ref="E97:F97" si="76">E87</f>
        <v>9</v>
      </c>
      <c r="F97" s="2">
        <f t="shared" si="76"/>
        <v>0</v>
      </c>
      <c r="G97" s="2">
        <f t="shared" si="64"/>
        <v>7.333333333333333</v>
      </c>
      <c r="H97" s="2" t="s">
        <v>12</v>
      </c>
      <c r="I97" s="2">
        <f t="shared" ref="I97:T97" si="77">I87</f>
        <v>16</v>
      </c>
      <c r="J97" s="2">
        <f t="shared" si="77"/>
        <v>8.3333333333333339</v>
      </c>
      <c r="K97" s="9" t="s">
        <v>12</v>
      </c>
      <c r="L97" s="2">
        <f t="shared" si="77"/>
        <v>8.1111111111111125</v>
      </c>
      <c r="M97" s="9" t="s">
        <v>12</v>
      </c>
      <c r="N97" s="2">
        <f t="shared" si="77"/>
        <v>10.814814814814817</v>
      </c>
      <c r="O97" s="9" t="s">
        <v>12</v>
      </c>
      <c r="P97" s="2">
        <f t="shared" si="77"/>
        <v>9.086419753086421</v>
      </c>
      <c r="Q97" s="9" t="s">
        <v>12</v>
      </c>
      <c r="R97" s="2">
        <f t="shared" si="77"/>
        <v>9.3374485596707846</v>
      </c>
      <c r="S97" s="9" t="s">
        <v>12</v>
      </c>
      <c r="T97" s="2">
        <f t="shared" si="77"/>
        <v>9.7462277091906753</v>
      </c>
      <c r="U97" s="9" t="s">
        <v>12</v>
      </c>
    </row>
    <row r="98" spans="1:21" s="8" customFormat="1" ht="15" x14ac:dyDescent="0.25">
      <c r="A98" s="15"/>
      <c r="B98" s="17"/>
      <c r="C98" s="11" t="s">
        <v>16</v>
      </c>
      <c r="D98" s="2">
        <f>D88</f>
        <v>1.2749999999999999</v>
      </c>
      <c r="E98" s="2">
        <f t="shared" ref="E98:F98" si="78">E88</f>
        <v>0.66200000000000003</v>
      </c>
      <c r="F98" s="2">
        <f t="shared" si="78"/>
        <v>0</v>
      </c>
      <c r="G98" s="2">
        <f t="shared" si="64"/>
        <v>0.64566666666666661</v>
      </c>
      <c r="H98" s="2" t="s">
        <v>12</v>
      </c>
      <c r="I98" s="2">
        <f t="shared" ref="I98:T98" si="79">I88</f>
        <v>1.1459999999999999</v>
      </c>
      <c r="J98" s="2">
        <f t="shared" si="79"/>
        <v>0.60266666666666657</v>
      </c>
      <c r="K98" s="9" t="s">
        <v>12</v>
      </c>
      <c r="L98" s="2">
        <f t="shared" si="79"/>
        <v>0.58288888888888879</v>
      </c>
      <c r="M98" s="9" t="s">
        <v>12</v>
      </c>
      <c r="N98" s="2">
        <f t="shared" si="79"/>
        <v>0.77718518518518509</v>
      </c>
      <c r="O98" s="9" t="s">
        <v>12</v>
      </c>
      <c r="P98" s="2">
        <f t="shared" si="79"/>
        <v>0.65424691358024678</v>
      </c>
      <c r="Q98" s="9" t="s">
        <v>12</v>
      </c>
      <c r="R98" s="2">
        <f t="shared" si="79"/>
        <v>0.67144032921810692</v>
      </c>
      <c r="S98" s="9" t="s">
        <v>12</v>
      </c>
      <c r="T98" s="2">
        <f t="shared" si="79"/>
        <v>0.70095747599451297</v>
      </c>
      <c r="U98" s="9" t="s">
        <v>12</v>
      </c>
    </row>
    <row r="99" spans="1:21" s="8" customFormat="1" ht="15.75" customHeight="1" x14ac:dyDescent="0.25">
      <c r="A99" s="14" t="s">
        <v>65</v>
      </c>
      <c r="B99" s="16" t="s">
        <v>22</v>
      </c>
      <c r="C99" s="11" t="s">
        <v>15</v>
      </c>
      <c r="D99" s="9" t="s">
        <v>12</v>
      </c>
      <c r="E99" s="9" t="s">
        <v>12</v>
      </c>
      <c r="F99" s="9" t="s">
        <v>12</v>
      </c>
      <c r="G99" s="9" t="s">
        <v>12</v>
      </c>
      <c r="H99" s="2" t="s">
        <v>12</v>
      </c>
      <c r="I99" s="9" t="s">
        <v>12</v>
      </c>
      <c r="J99" s="9" t="s">
        <v>12</v>
      </c>
      <c r="K99" s="9" t="s">
        <v>12</v>
      </c>
      <c r="L99" s="9" t="s">
        <v>12</v>
      </c>
      <c r="M99" s="9" t="s">
        <v>12</v>
      </c>
      <c r="N99" s="9" t="s">
        <v>12</v>
      </c>
      <c r="O99" s="9" t="s">
        <v>12</v>
      </c>
      <c r="P99" s="9" t="s">
        <v>12</v>
      </c>
      <c r="Q99" s="9" t="s">
        <v>12</v>
      </c>
      <c r="R99" s="9" t="s">
        <v>12</v>
      </c>
      <c r="S99" s="9" t="s">
        <v>12</v>
      </c>
      <c r="T99" s="9" t="s">
        <v>12</v>
      </c>
      <c r="U99" s="9" t="s">
        <v>12</v>
      </c>
    </row>
    <row r="100" spans="1:21" s="8" customFormat="1" ht="15" x14ac:dyDescent="0.25">
      <c r="A100" s="15"/>
      <c r="B100" s="17"/>
      <c r="C100" s="11" t="s">
        <v>16</v>
      </c>
      <c r="D100" s="9" t="s">
        <v>12</v>
      </c>
      <c r="E100" s="9" t="s">
        <v>12</v>
      </c>
      <c r="F100" s="9" t="s">
        <v>12</v>
      </c>
      <c r="G100" s="9" t="s">
        <v>12</v>
      </c>
      <c r="H100" s="2" t="s">
        <v>12</v>
      </c>
      <c r="I100" s="9" t="s">
        <v>12</v>
      </c>
      <c r="J100" s="9" t="s">
        <v>12</v>
      </c>
      <c r="K100" s="9" t="s">
        <v>12</v>
      </c>
      <c r="L100" s="9" t="s">
        <v>12</v>
      </c>
      <c r="M100" s="9" t="s">
        <v>12</v>
      </c>
      <c r="N100" s="9" t="s">
        <v>12</v>
      </c>
      <c r="O100" s="9" t="s">
        <v>12</v>
      </c>
      <c r="P100" s="9" t="s">
        <v>12</v>
      </c>
      <c r="Q100" s="9" t="s">
        <v>12</v>
      </c>
      <c r="R100" s="9" t="s">
        <v>12</v>
      </c>
      <c r="S100" s="9" t="s">
        <v>12</v>
      </c>
      <c r="T100" s="9" t="s">
        <v>12</v>
      </c>
      <c r="U100" s="9" t="s">
        <v>12</v>
      </c>
    </row>
    <row r="101" spans="1:21" s="8" customFormat="1" ht="15.75" customHeight="1" x14ac:dyDescent="0.25">
      <c r="A101" s="14" t="s">
        <v>66</v>
      </c>
      <c r="B101" s="16" t="s">
        <v>24</v>
      </c>
      <c r="C101" s="11" t="s">
        <v>15</v>
      </c>
      <c r="D101" s="2">
        <f>D91</f>
        <v>13</v>
      </c>
      <c r="E101" s="2">
        <f t="shared" ref="E101:F101" si="80">E91</f>
        <v>19</v>
      </c>
      <c r="F101" s="2">
        <f t="shared" si="80"/>
        <v>25</v>
      </c>
      <c r="G101" s="2">
        <f t="shared" ref="G101:G108" si="81">AVERAGE(D101:F101)</f>
        <v>19</v>
      </c>
      <c r="H101" s="2" t="s">
        <v>12</v>
      </c>
      <c r="I101" s="2">
        <f t="shared" ref="I101:T101" si="82">I91</f>
        <v>13</v>
      </c>
      <c r="J101" s="2">
        <f t="shared" si="82"/>
        <v>19</v>
      </c>
      <c r="K101" s="9" t="s">
        <v>12</v>
      </c>
      <c r="L101" s="2">
        <f t="shared" si="82"/>
        <v>18.999999999999986</v>
      </c>
      <c r="M101" s="9" t="s">
        <v>12</v>
      </c>
      <c r="N101" s="2">
        <f t="shared" si="82"/>
        <v>16.999999999999986</v>
      </c>
      <c r="O101" s="9" t="s">
        <v>12</v>
      </c>
      <c r="P101" s="2">
        <f t="shared" si="82"/>
        <v>18.3333333333333</v>
      </c>
      <c r="Q101" s="9" t="s">
        <v>12</v>
      </c>
      <c r="R101" s="2">
        <f t="shared" si="82"/>
        <v>18.1111111111111</v>
      </c>
      <c r="S101" s="9" t="s">
        <v>12</v>
      </c>
      <c r="T101" s="2">
        <f t="shared" si="82"/>
        <v>17.81481481481481</v>
      </c>
      <c r="U101" s="9" t="s">
        <v>12</v>
      </c>
    </row>
    <row r="102" spans="1:21" s="8" customFormat="1" ht="15" x14ac:dyDescent="0.25">
      <c r="A102" s="15"/>
      <c r="B102" s="17"/>
      <c r="C102" s="11" t="s">
        <v>16</v>
      </c>
      <c r="D102" s="2">
        <f>D92</f>
        <v>0.3490000000000002</v>
      </c>
      <c r="E102" s="2">
        <f t="shared" ref="E102:F102" si="83">E92</f>
        <v>1.4750000000000001</v>
      </c>
      <c r="F102" s="2">
        <f t="shared" si="83"/>
        <v>1.6310000000000002</v>
      </c>
      <c r="G102" s="2">
        <f t="shared" si="81"/>
        <v>1.1516666666666668</v>
      </c>
      <c r="H102" s="2" t="s">
        <v>12</v>
      </c>
      <c r="I102" s="2">
        <f t="shared" ref="I102:T102" si="84">I92</f>
        <v>0.55600000000000005</v>
      </c>
      <c r="J102" s="2">
        <f t="shared" si="84"/>
        <v>1.2206666666666663</v>
      </c>
      <c r="K102" s="9" t="s">
        <v>12</v>
      </c>
      <c r="L102" s="2">
        <f t="shared" si="84"/>
        <v>1.1358888888888883</v>
      </c>
      <c r="M102" s="9" t="s">
        <v>12</v>
      </c>
      <c r="N102" s="2">
        <f t="shared" si="84"/>
        <v>0.97085185185185274</v>
      </c>
      <c r="O102" s="9" t="s">
        <v>12</v>
      </c>
      <c r="P102" s="2">
        <f t="shared" si="84"/>
        <v>1.1091358024691367</v>
      </c>
      <c r="Q102" s="9" t="s">
        <v>12</v>
      </c>
      <c r="R102" s="2">
        <f t="shared" si="84"/>
        <v>1.0719588477366262</v>
      </c>
      <c r="S102" s="9" t="s">
        <v>12</v>
      </c>
      <c r="T102" s="2">
        <f t="shared" si="84"/>
        <v>1.0506488340192046</v>
      </c>
      <c r="U102" s="9" t="s">
        <v>12</v>
      </c>
    </row>
    <row r="103" spans="1:21" s="8" customFormat="1" ht="15.75" customHeight="1" x14ac:dyDescent="0.25">
      <c r="A103" s="14" t="s">
        <v>93</v>
      </c>
      <c r="B103" s="16" t="s">
        <v>30</v>
      </c>
      <c r="C103" s="11" t="s">
        <v>15</v>
      </c>
      <c r="D103" s="2">
        <f t="shared" ref="D103:F103" si="85">D93</f>
        <v>85</v>
      </c>
      <c r="E103" s="2">
        <f t="shared" si="85"/>
        <v>104</v>
      </c>
      <c r="F103" s="2">
        <f t="shared" si="85"/>
        <v>134</v>
      </c>
      <c r="G103" s="2">
        <f t="shared" si="81"/>
        <v>107.66666666666667</v>
      </c>
      <c r="H103" s="2" t="s">
        <v>12</v>
      </c>
      <c r="I103" s="2">
        <f>I93</f>
        <v>155</v>
      </c>
      <c r="J103" s="2">
        <f t="shared" ref="J103:T103" si="86">J93</f>
        <v>131</v>
      </c>
      <c r="K103" s="9" t="s">
        <v>12</v>
      </c>
      <c r="L103" s="2">
        <f t="shared" si="86"/>
        <v>140</v>
      </c>
      <c r="M103" s="9" t="s">
        <v>12</v>
      </c>
      <c r="N103" s="2">
        <f t="shared" si="86"/>
        <v>142</v>
      </c>
      <c r="O103" s="9" t="s">
        <v>12</v>
      </c>
      <c r="P103" s="2">
        <f t="shared" si="86"/>
        <v>137.66666666666666</v>
      </c>
      <c r="Q103" s="9" t="s">
        <v>12</v>
      </c>
      <c r="R103" s="2">
        <f t="shared" si="86"/>
        <v>139.88888888888889</v>
      </c>
      <c r="S103" s="9" t="s">
        <v>12</v>
      </c>
      <c r="T103" s="2">
        <f t="shared" si="86"/>
        <v>139.85185185185185</v>
      </c>
      <c r="U103" s="9" t="s">
        <v>12</v>
      </c>
    </row>
    <row r="104" spans="1:21" s="8" customFormat="1" ht="15" x14ac:dyDescent="0.25">
      <c r="A104" s="15"/>
      <c r="B104" s="17"/>
      <c r="C104" s="11" t="s">
        <v>16</v>
      </c>
      <c r="D104" s="2">
        <f t="shared" ref="D104:F104" si="87">D94</f>
        <v>4.0819999999999999</v>
      </c>
      <c r="E104" s="2">
        <f t="shared" si="87"/>
        <v>5.5650000000000004</v>
      </c>
      <c r="F104" s="2">
        <f t="shared" si="87"/>
        <v>7.6820000000000004</v>
      </c>
      <c r="G104" s="2">
        <f t="shared" si="81"/>
        <v>5.7763333333333335</v>
      </c>
      <c r="H104" s="2" t="s">
        <v>12</v>
      </c>
      <c r="I104" s="2">
        <f>I94</f>
        <v>7.4859999999999998</v>
      </c>
      <c r="J104" s="2">
        <f t="shared" ref="J104:T104" si="88">J94</f>
        <v>6.9110000000000005</v>
      </c>
      <c r="K104" s="9" t="s">
        <v>12</v>
      </c>
      <c r="L104" s="2">
        <f t="shared" si="88"/>
        <v>7.3596666666666666</v>
      </c>
      <c r="M104" s="9" t="s">
        <v>12</v>
      </c>
      <c r="N104" s="2">
        <f t="shared" si="88"/>
        <v>7.2522222222222226</v>
      </c>
      <c r="O104" s="9" t="s">
        <v>12</v>
      </c>
      <c r="P104" s="2">
        <f t="shared" si="88"/>
        <v>7.1742962962962968</v>
      </c>
      <c r="Q104" s="9" t="s">
        <v>12</v>
      </c>
      <c r="R104" s="2">
        <f t="shared" si="88"/>
        <v>7.2620617283950617</v>
      </c>
      <c r="S104" s="9" t="s">
        <v>12</v>
      </c>
      <c r="T104" s="2">
        <f t="shared" si="88"/>
        <v>7.2295267489711934</v>
      </c>
      <c r="U104" s="9" t="s">
        <v>12</v>
      </c>
    </row>
    <row r="105" spans="1:21" s="8" customFormat="1" ht="15.75" customHeight="1" x14ac:dyDescent="0.25">
      <c r="A105" s="14" t="s">
        <v>67</v>
      </c>
      <c r="B105" s="16" t="s">
        <v>18</v>
      </c>
      <c r="C105" s="11" t="s">
        <v>15</v>
      </c>
      <c r="D105" s="2">
        <f>D95</f>
        <v>59</v>
      </c>
      <c r="E105" s="2">
        <f t="shared" ref="E105:F105" si="89">E95</f>
        <v>76</v>
      </c>
      <c r="F105" s="2">
        <f t="shared" si="89"/>
        <v>109</v>
      </c>
      <c r="G105" s="2">
        <f t="shared" si="81"/>
        <v>81.333333333333329</v>
      </c>
      <c r="H105" s="2" t="s">
        <v>12</v>
      </c>
      <c r="I105" s="2">
        <f t="shared" ref="I105:T105" si="90">I95</f>
        <v>126</v>
      </c>
      <c r="J105" s="2">
        <f t="shared" si="90"/>
        <v>103.66666666666667</v>
      </c>
      <c r="K105" s="9" t="s">
        <v>12</v>
      </c>
      <c r="L105" s="2">
        <f t="shared" si="90"/>
        <v>112.8888888888889</v>
      </c>
      <c r="M105" s="9" t="s">
        <v>12</v>
      </c>
      <c r="N105" s="2">
        <f t="shared" si="90"/>
        <v>114.1851851851852</v>
      </c>
      <c r="O105" s="9" t="s">
        <v>12</v>
      </c>
      <c r="P105" s="2">
        <f t="shared" si="90"/>
        <v>110.24691358024693</v>
      </c>
      <c r="Q105" s="9" t="s">
        <v>12</v>
      </c>
      <c r="R105" s="2">
        <f t="shared" si="90"/>
        <v>112.44032921810701</v>
      </c>
      <c r="S105" s="9" t="s">
        <v>12</v>
      </c>
      <c r="T105" s="2">
        <f t="shared" si="90"/>
        <v>112.29080932784638</v>
      </c>
      <c r="U105" s="9" t="s">
        <v>12</v>
      </c>
    </row>
    <row r="106" spans="1:21" s="8" customFormat="1" ht="15" x14ac:dyDescent="0.25">
      <c r="A106" s="15"/>
      <c r="B106" s="17"/>
      <c r="C106" s="11" t="s">
        <v>16</v>
      </c>
      <c r="D106" s="2">
        <f>D96</f>
        <v>2.4579999999999997</v>
      </c>
      <c r="E106" s="2">
        <f t="shared" ref="E106:F106" si="91">E96</f>
        <v>3.4280000000000004</v>
      </c>
      <c r="F106" s="2">
        <f t="shared" si="91"/>
        <v>6.0510000000000002</v>
      </c>
      <c r="G106" s="2">
        <f t="shared" si="81"/>
        <v>3.9790000000000005</v>
      </c>
      <c r="H106" s="2" t="s">
        <v>12</v>
      </c>
      <c r="I106" s="2">
        <f t="shared" ref="I106:T106" si="92">I96</f>
        <v>5.7839999999999998</v>
      </c>
      <c r="J106" s="2">
        <f t="shared" si="92"/>
        <v>5.0876666666666672</v>
      </c>
      <c r="K106" s="9" t="s">
        <v>12</v>
      </c>
      <c r="L106" s="2">
        <f t="shared" si="92"/>
        <v>5.6408888888888891</v>
      </c>
      <c r="M106" s="9" t="s">
        <v>12</v>
      </c>
      <c r="N106" s="2">
        <f t="shared" si="92"/>
        <v>5.5041851851851851</v>
      </c>
      <c r="O106" s="9" t="s">
        <v>12</v>
      </c>
      <c r="P106" s="2">
        <f t="shared" si="92"/>
        <v>5.4109135802469135</v>
      </c>
      <c r="Q106" s="9" t="s">
        <v>12</v>
      </c>
      <c r="R106" s="2">
        <f t="shared" si="92"/>
        <v>5.5186625514403289</v>
      </c>
      <c r="S106" s="9" t="s">
        <v>12</v>
      </c>
      <c r="T106" s="2">
        <f t="shared" si="92"/>
        <v>5.4779204389574758</v>
      </c>
      <c r="U106" s="9" t="s">
        <v>12</v>
      </c>
    </row>
    <row r="107" spans="1:21" s="8" customFormat="1" ht="15.75" customHeight="1" x14ac:dyDescent="0.25">
      <c r="A107" s="14" t="s">
        <v>68</v>
      </c>
      <c r="B107" s="16" t="s">
        <v>20</v>
      </c>
      <c r="C107" s="11" t="s">
        <v>15</v>
      </c>
      <c r="D107" s="2">
        <f>D97</f>
        <v>13</v>
      </c>
      <c r="E107" s="2">
        <f t="shared" ref="E107:F107" si="93">E97</f>
        <v>9</v>
      </c>
      <c r="F107" s="2">
        <f t="shared" si="93"/>
        <v>0</v>
      </c>
      <c r="G107" s="2">
        <f t="shared" si="81"/>
        <v>7.333333333333333</v>
      </c>
      <c r="H107" s="2" t="s">
        <v>12</v>
      </c>
      <c r="I107" s="2">
        <f t="shared" ref="I107:T107" si="94">I97</f>
        <v>16</v>
      </c>
      <c r="J107" s="2">
        <f t="shared" si="94"/>
        <v>8.3333333333333339</v>
      </c>
      <c r="K107" s="9" t="s">
        <v>12</v>
      </c>
      <c r="L107" s="2">
        <f t="shared" si="94"/>
        <v>8.1111111111111125</v>
      </c>
      <c r="M107" s="9" t="s">
        <v>12</v>
      </c>
      <c r="N107" s="2">
        <f t="shared" si="94"/>
        <v>10.814814814814817</v>
      </c>
      <c r="O107" s="9" t="s">
        <v>12</v>
      </c>
      <c r="P107" s="2">
        <f t="shared" si="94"/>
        <v>9.086419753086421</v>
      </c>
      <c r="Q107" s="9" t="s">
        <v>12</v>
      </c>
      <c r="R107" s="2">
        <f t="shared" si="94"/>
        <v>9.3374485596707846</v>
      </c>
      <c r="S107" s="9" t="s">
        <v>12</v>
      </c>
      <c r="T107" s="2">
        <f t="shared" si="94"/>
        <v>9.7462277091906753</v>
      </c>
      <c r="U107" s="9" t="s">
        <v>12</v>
      </c>
    </row>
    <row r="108" spans="1:21" s="8" customFormat="1" ht="15" x14ac:dyDescent="0.25">
      <c r="A108" s="15"/>
      <c r="B108" s="17"/>
      <c r="C108" s="11" t="s">
        <v>16</v>
      </c>
      <c r="D108" s="2">
        <f>D98</f>
        <v>1.2749999999999999</v>
      </c>
      <c r="E108" s="2">
        <f t="shared" ref="E108:F108" si="95">E98</f>
        <v>0.66200000000000003</v>
      </c>
      <c r="F108" s="2">
        <f t="shared" si="95"/>
        <v>0</v>
      </c>
      <c r="G108" s="2">
        <f t="shared" si="81"/>
        <v>0.64566666666666661</v>
      </c>
      <c r="H108" s="2" t="s">
        <v>12</v>
      </c>
      <c r="I108" s="2">
        <f t="shared" ref="I108:T108" si="96">I98</f>
        <v>1.1459999999999999</v>
      </c>
      <c r="J108" s="2">
        <f t="shared" si="96"/>
        <v>0.60266666666666657</v>
      </c>
      <c r="K108" s="9" t="s">
        <v>12</v>
      </c>
      <c r="L108" s="2">
        <f t="shared" si="96"/>
        <v>0.58288888888888879</v>
      </c>
      <c r="M108" s="9" t="s">
        <v>12</v>
      </c>
      <c r="N108" s="2">
        <f t="shared" si="96"/>
        <v>0.77718518518518509</v>
      </c>
      <c r="O108" s="9" t="s">
        <v>12</v>
      </c>
      <c r="P108" s="2">
        <f t="shared" si="96"/>
        <v>0.65424691358024678</v>
      </c>
      <c r="Q108" s="9" t="s">
        <v>12</v>
      </c>
      <c r="R108" s="2">
        <f t="shared" si="96"/>
        <v>0.67144032921810692</v>
      </c>
      <c r="S108" s="9" t="s">
        <v>12</v>
      </c>
      <c r="T108" s="2">
        <f t="shared" si="96"/>
        <v>0.70095747599451297</v>
      </c>
      <c r="U108" s="9" t="s">
        <v>12</v>
      </c>
    </row>
    <row r="109" spans="1:21" s="8" customFormat="1" ht="15.75" customHeight="1" x14ac:dyDescent="0.25">
      <c r="A109" s="14" t="s">
        <v>69</v>
      </c>
      <c r="B109" s="16" t="s">
        <v>22</v>
      </c>
      <c r="C109" s="11" t="s">
        <v>15</v>
      </c>
      <c r="D109" s="9" t="s">
        <v>12</v>
      </c>
      <c r="E109" s="9" t="s">
        <v>12</v>
      </c>
      <c r="F109" s="9" t="s">
        <v>12</v>
      </c>
      <c r="G109" s="9" t="s">
        <v>12</v>
      </c>
      <c r="H109" s="2" t="s">
        <v>12</v>
      </c>
      <c r="I109" s="9" t="s">
        <v>12</v>
      </c>
      <c r="J109" s="9" t="s">
        <v>12</v>
      </c>
      <c r="K109" s="9" t="s">
        <v>12</v>
      </c>
      <c r="L109" s="9" t="s">
        <v>12</v>
      </c>
      <c r="M109" s="9" t="s">
        <v>12</v>
      </c>
      <c r="N109" s="9" t="s">
        <v>12</v>
      </c>
      <c r="O109" s="9" t="s">
        <v>12</v>
      </c>
      <c r="P109" s="9" t="s">
        <v>12</v>
      </c>
      <c r="Q109" s="9" t="s">
        <v>12</v>
      </c>
      <c r="R109" s="9" t="s">
        <v>12</v>
      </c>
      <c r="S109" s="9" t="s">
        <v>12</v>
      </c>
      <c r="T109" s="9" t="s">
        <v>12</v>
      </c>
      <c r="U109" s="9" t="s">
        <v>12</v>
      </c>
    </row>
    <row r="110" spans="1:21" s="8" customFormat="1" ht="15" x14ac:dyDescent="0.25">
      <c r="A110" s="15"/>
      <c r="B110" s="17"/>
      <c r="C110" s="11" t="s">
        <v>16</v>
      </c>
      <c r="D110" s="9" t="s">
        <v>12</v>
      </c>
      <c r="E110" s="9" t="s">
        <v>12</v>
      </c>
      <c r="F110" s="9" t="s">
        <v>12</v>
      </c>
      <c r="G110" s="9" t="s">
        <v>12</v>
      </c>
      <c r="H110" s="2" t="s">
        <v>12</v>
      </c>
      <c r="I110" s="9" t="s">
        <v>12</v>
      </c>
      <c r="J110" s="9" t="s">
        <v>12</v>
      </c>
      <c r="K110" s="9" t="s">
        <v>12</v>
      </c>
      <c r="L110" s="9" t="s">
        <v>12</v>
      </c>
      <c r="M110" s="9" t="s">
        <v>12</v>
      </c>
      <c r="N110" s="9" t="s">
        <v>12</v>
      </c>
      <c r="O110" s="9" t="s">
        <v>12</v>
      </c>
      <c r="P110" s="9" t="s">
        <v>12</v>
      </c>
      <c r="Q110" s="9" t="s">
        <v>12</v>
      </c>
      <c r="R110" s="9" t="s">
        <v>12</v>
      </c>
      <c r="S110" s="9" t="s">
        <v>12</v>
      </c>
      <c r="T110" s="9" t="s">
        <v>12</v>
      </c>
      <c r="U110" s="9" t="s">
        <v>12</v>
      </c>
    </row>
    <row r="111" spans="1:21" s="8" customFormat="1" ht="15.75" customHeight="1" x14ac:dyDescent="0.25">
      <c r="A111" s="14" t="s">
        <v>70</v>
      </c>
      <c r="B111" s="16" t="s">
        <v>24</v>
      </c>
      <c r="C111" s="11" t="s">
        <v>15</v>
      </c>
      <c r="D111" s="2">
        <f>D101</f>
        <v>13</v>
      </c>
      <c r="E111" s="2">
        <f t="shared" ref="E111:F111" si="97">E101</f>
        <v>19</v>
      </c>
      <c r="F111" s="2">
        <f t="shared" si="97"/>
        <v>25</v>
      </c>
      <c r="G111" s="2">
        <f t="shared" ref="G111:G112" si="98">AVERAGE(D111:F111)</f>
        <v>19</v>
      </c>
      <c r="H111" s="2" t="s">
        <v>12</v>
      </c>
      <c r="I111" s="2">
        <f t="shared" ref="I111:T111" si="99">I101</f>
        <v>13</v>
      </c>
      <c r="J111" s="2">
        <f t="shared" si="99"/>
        <v>19</v>
      </c>
      <c r="K111" s="9" t="s">
        <v>12</v>
      </c>
      <c r="L111" s="2">
        <f t="shared" si="99"/>
        <v>18.999999999999986</v>
      </c>
      <c r="M111" s="9" t="s">
        <v>12</v>
      </c>
      <c r="N111" s="2">
        <f t="shared" si="99"/>
        <v>16.999999999999986</v>
      </c>
      <c r="O111" s="9" t="s">
        <v>12</v>
      </c>
      <c r="P111" s="2">
        <f t="shared" si="99"/>
        <v>18.3333333333333</v>
      </c>
      <c r="Q111" s="9" t="s">
        <v>12</v>
      </c>
      <c r="R111" s="2">
        <f t="shared" si="99"/>
        <v>18.1111111111111</v>
      </c>
      <c r="S111" s="9" t="s">
        <v>12</v>
      </c>
      <c r="T111" s="2">
        <f t="shared" si="99"/>
        <v>17.81481481481481</v>
      </c>
      <c r="U111" s="9" t="s">
        <v>12</v>
      </c>
    </row>
    <row r="112" spans="1:21" s="8" customFormat="1" ht="15" x14ac:dyDescent="0.25">
      <c r="A112" s="15"/>
      <c r="B112" s="17"/>
      <c r="C112" s="11" t="s">
        <v>16</v>
      </c>
      <c r="D112" s="2">
        <f>D102</f>
        <v>0.3490000000000002</v>
      </c>
      <c r="E112" s="2">
        <f t="shared" ref="E112:F112" si="100">E102</f>
        <v>1.4750000000000001</v>
      </c>
      <c r="F112" s="2">
        <f t="shared" si="100"/>
        <v>1.6310000000000002</v>
      </c>
      <c r="G112" s="2">
        <f t="shared" si="98"/>
        <v>1.1516666666666668</v>
      </c>
      <c r="H112" s="2" t="s">
        <v>12</v>
      </c>
      <c r="I112" s="2">
        <f t="shared" ref="I112:T112" si="101">I102</f>
        <v>0.55600000000000005</v>
      </c>
      <c r="J112" s="2">
        <f t="shared" si="101"/>
        <v>1.2206666666666663</v>
      </c>
      <c r="K112" s="9" t="s">
        <v>12</v>
      </c>
      <c r="L112" s="2">
        <f t="shared" si="101"/>
        <v>1.1358888888888883</v>
      </c>
      <c r="M112" s="9" t="s">
        <v>12</v>
      </c>
      <c r="N112" s="2">
        <f t="shared" si="101"/>
        <v>0.97085185185185274</v>
      </c>
      <c r="O112" s="9" t="s">
        <v>12</v>
      </c>
      <c r="P112" s="2">
        <f t="shared" si="101"/>
        <v>1.1091358024691367</v>
      </c>
      <c r="Q112" s="9" t="s">
        <v>12</v>
      </c>
      <c r="R112" s="2">
        <f t="shared" si="101"/>
        <v>1.0719588477366262</v>
      </c>
      <c r="S112" s="9" t="s">
        <v>12</v>
      </c>
      <c r="T112" s="2">
        <f t="shared" si="101"/>
        <v>1.0506488340192046</v>
      </c>
      <c r="U112" s="9" t="s">
        <v>12</v>
      </c>
    </row>
    <row r="113" spans="1:21" s="8" customFormat="1" ht="75" x14ac:dyDescent="0.25">
      <c r="A113" s="10" t="s">
        <v>94</v>
      </c>
      <c r="B113" s="9" t="s">
        <v>35</v>
      </c>
      <c r="C113" s="9" t="s">
        <v>36</v>
      </c>
      <c r="D113" s="2">
        <f t="shared" ref="D113" si="102">D114+D115+D116</f>
        <v>32.597999999999999</v>
      </c>
      <c r="E113" s="2">
        <f t="shared" ref="E113" si="103">E114+E115+E116</f>
        <v>23.297499999999999</v>
      </c>
      <c r="F113" s="2">
        <f t="shared" ref="F113" si="104">F114+F115+F116</f>
        <v>26.006</v>
      </c>
      <c r="G113" s="2">
        <f t="shared" ref="G113:G116" si="105">AVERAGE(D113:F113)</f>
        <v>27.3005</v>
      </c>
      <c r="H113" s="2" t="s">
        <v>12</v>
      </c>
      <c r="I113" s="2">
        <f t="shared" ref="I113" si="106">I114+I115+I116</f>
        <v>13.202</v>
      </c>
      <c r="J113" s="2">
        <f t="shared" ref="J113" si="107">J114+J115+J116</f>
        <v>10.413500000000001</v>
      </c>
      <c r="K113" s="9" t="s">
        <v>12</v>
      </c>
      <c r="L113" s="2">
        <f t="shared" ref="L113" si="108">L114+L115+L116</f>
        <v>11.7082352338983</v>
      </c>
      <c r="M113" s="9" t="s">
        <v>12</v>
      </c>
      <c r="N113" s="2">
        <f t="shared" ref="N113" si="109">N114+N115+N116</f>
        <v>12.981572687288139</v>
      </c>
      <c r="O113" s="9" t="s">
        <v>12</v>
      </c>
      <c r="P113" s="2">
        <f t="shared" ref="P113" si="110">P114+P115+P116</f>
        <v>14.359804868775461</v>
      </c>
      <c r="Q113" s="9" t="s">
        <v>12</v>
      </c>
      <c r="R113" s="2">
        <f t="shared" ref="R113" si="111">R114+R115+R116</f>
        <v>15.90010586101695</v>
      </c>
      <c r="S113" s="9" t="s">
        <v>12</v>
      </c>
      <c r="T113" s="2">
        <f t="shared" ref="T113" si="112">T114+T115+T116</f>
        <v>17.633643349152543</v>
      </c>
      <c r="U113" s="9" t="s">
        <v>12</v>
      </c>
    </row>
    <row r="114" spans="1:21" s="8" customFormat="1" ht="45" x14ac:dyDescent="0.25">
      <c r="A114" s="10" t="s">
        <v>71</v>
      </c>
      <c r="B114" s="9" t="s">
        <v>38</v>
      </c>
      <c r="C114" s="9" t="s">
        <v>36</v>
      </c>
      <c r="D114" s="2">
        <v>3.7959999999999998</v>
      </c>
      <c r="E114" s="2">
        <v>3.6829999999999998</v>
      </c>
      <c r="F114" s="2">
        <v>2.532</v>
      </c>
      <c r="G114" s="2">
        <f t="shared" si="105"/>
        <v>3.3369999999999997</v>
      </c>
      <c r="H114" s="2" t="s">
        <v>12</v>
      </c>
      <c r="I114" s="2">
        <f>0.497+2.032</f>
        <v>2.5289999999999999</v>
      </c>
      <c r="J114" s="2">
        <f>0.3+0.72</f>
        <v>1.02</v>
      </c>
      <c r="K114" s="9" t="s">
        <v>12</v>
      </c>
      <c r="L114" s="2">
        <f>0.4+0.76</f>
        <v>1.1600000000000001</v>
      </c>
      <c r="M114" s="9" t="s">
        <v>12</v>
      </c>
      <c r="N114" s="2">
        <f>0.45+0.84</f>
        <v>1.29</v>
      </c>
      <c r="O114" s="9" t="s">
        <v>12</v>
      </c>
      <c r="P114" s="2">
        <f>0.49+0.93</f>
        <v>1.42</v>
      </c>
      <c r="Q114" s="9" t="s">
        <v>12</v>
      </c>
      <c r="R114" s="2">
        <f>0.54+1</f>
        <v>1.54</v>
      </c>
      <c r="S114" s="9" t="s">
        <v>12</v>
      </c>
      <c r="T114" s="2">
        <f>0.6+1.1</f>
        <v>1.7000000000000002</v>
      </c>
      <c r="U114" s="9" t="s">
        <v>12</v>
      </c>
    </row>
    <row r="115" spans="1:21" s="8" customFormat="1" ht="45" x14ac:dyDescent="0.25">
      <c r="A115" s="10" t="s">
        <v>72</v>
      </c>
      <c r="B115" s="9" t="s">
        <v>40</v>
      </c>
      <c r="C115" s="9" t="s">
        <v>36</v>
      </c>
      <c r="D115" s="2">
        <v>3.4470000000000001</v>
      </c>
      <c r="E115" s="2">
        <v>3.7814999999999999</v>
      </c>
      <c r="F115" s="2">
        <v>0</v>
      </c>
      <c r="G115" s="2">
        <f t="shared" si="105"/>
        <v>2.4095</v>
      </c>
      <c r="H115" s="2" t="s">
        <v>12</v>
      </c>
      <c r="I115" s="2">
        <v>2.8530000000000002</v>
      </c>
      <c r="J115" s="2">
        <f>31.365*0.1-0.3</f>
        <v>2.8365</v>
      </c>
      <c r="K115" s="9" t="s">
        <v>12</v>
      </c>
      <c r="L115" s="2">
        <f>40.922352338983*0.1-0.4</f>
        <v>3.6922352338983004</v>
      </c>
      <c r="M115" s="9" t="s">
        <v>12</v>
      </c>
      <c r="N115" s="2">
        <f>45.2357268728814*0.1-0.45</f>
        <v>4.0735726872881397</v>
      </c>
      <c r="O115" s="9" t="s">
        <v>12</v>
      </c>
      <c r="P115" s="2">
        <f>49.6313073644068*0.1-0.49</f>
        <v>4.4731307364406803</v>
      </c>
      <c r="Q115" s="9" t="s">
        <v>12</v>
      </c>
      <c r="R115" s="2">
        <f>54.6710586101695*0.1-0.54</f>
        <v>4.9271058610169503</v>
      </c>
      <c r="S115" s="9" t="s">
        <v>12</v>
      </c>
      <c r="T115" s="2">
        <f>60.6064334915254*0.1-0.6</f>
        <v>5.4606433491525408</v>
      </c>
      <c r="U115" s="9" t="s">
        <v>12</v>
      </c>
    </row>
    <row r="116" spans="1:21" s="8" customFormat="1" ht="45" x14ac:dyDescent="0.25">
      <c r="A116" s="10" t="s">
        <v>73</v>
      </c>
      <c r="B116" s="9" t="s">
        <v>42</v>
      </c>
      <c r="C116" s="9" t="s">
        <v>36</v>
      </c>
      <c r="D116" s="2">
        <v>25.355</v>
      </c>
      <c r="E116" s="2">
        <v>15.833</v>
      </c>
      <c r="F116" s="2">
        <v>23.474</v>
      </c>
      <c r="G116" s="2">
        <f t="shared" si="105"/>
        <v>21.554000000000002</v>
      </c>
      <c r="H116" s="2" t="s">
        <v>12</v>
      </c>
      <c r="I116" s="2">
        <v>7.82</v>
      </c>
      <c r="J116" s="2">
        <f>7.277-0.72</f>
        <v>6.5570000000000004</v>
      </c>
      <c r="K116" s="9" t="s">
        <v>12</v>
      </c>
      <c r="L116" s="2">
        <f>7.616-0.76</f>
        <v>6.8559999999999999</v>
      </c>
      <c r="M116" s="9" t="s">
        <v>12</v>
      </c>
      <c r="N116" s="2">
        <f>8.458-0.84</f>
        <v>7.6180000000000003</v>
      </c>
      <c r="O116" s="9" t="s">
        <v>12</v>
      </c>
      <c r="P116" s="2">
        <f>9.39667413233478-0.93</f>
        <v>8.4666741323347807</v>
      </c>
      <c r="Q116" s="9" t="s">
        <v>12</v>
      </c>
      <c r="R116" s="2">
        <f>10.433-1</f>
        <v>9.4329999999999998</v>
      </c>
      <c r="S116" s="9" t="s">
        <v>12</v>
      </c>
      <c r="T116" s="2">
        <f>11.573-1.1</f>
        <v>10.473000000000001</v>
      </c>
      <c r="U116" s="9" t="s">
        <v>12</v>
      </c>
    </row>
    <row r="117" spans="1:21" s="8" customFormat="1" ht="45" x14ac:dyDescent="0.25">
      <c r="A117" s="10" t="s">
        <v>74</v>
      </c>
      <c r="B117" s="9" t="s">
        <v>44</v>
      </c>
      <c r="C117" s="9" t="s">
        <v>36</v>
      </c>
      <c r="D117" s="2" t="s">
        <v>12</v>
      </c>
      <c r="E117" s="2" t="s">
        <v>12</v>
      </c>
      <c r="F117" s="2" t="s">
        <v>12</v>
      </c>
      <c r="G117" s="2" t="s">
        <v>12</v>
      </c>
      <c r="H117" s="2" t="s">
        <v>12</v>
      </c>
      <c r="I117" s="2" t="s">
        <v>12</v>
      </c>
      <c r="J117" s="2" t="s">
        <v>12</v>
      </c>
      <c r="K117" s="9" t="s">
        <v>12</v>
      </c>
      <c r="L117" s="2" t="s">
        <v>12</v>
      </c>
      <c r="M117" s="9" t="s">
        <v>12</v>
      </c>
      <c r="N117" s="2" t="s">
        <v>12</v>
      </c>
      <c r="O117" s="9" t="s">
        <v>12</v>
      </c>
      <c r="P117" s="2" t="s">
        <v>12</v>
      </c>
      <c r="Q117" s="9" t="s">
        <v>12</v>
      </c>
      <c r="R117" s="2" t="s">
        <v>12</v>
      </c>
      <c r="S117" s="9" t="s">
        <v>12</v>
      </c>
      <c r="T117" s="2" t="s">
        <v>12</v>
      </c>
      <c r="U117" s="2" t="s">
        <v>12</v>
      </c>
    </row>
    <row r="118" spans="1:21" s="8" customFormat="1" ht="15.75" customHeight="1" x14ac:dyDescent="0.25">
      <c r="A118" s="14" t="s">
        <v>95</v>
      </c>
      <c r="B118" s="16" t="s">
        <v>45</v>
      </c>
      <c r="C118" s="9" t="s">
        <v>46</v>
      </c>
      <c r="D118" s="2">
        <f>D84</f>
        <v>4.0819999999999999</v>
      </c>
      <c r="E118" s="2">
        <f>E84</f>
        <v>5.5650000000000004</v>
      </c>
      <c r="F118" s="2">
        <f>F84</f>
        <v>7.6820000000000004</v>
      </c>
      <c r="G118" s="2">
        <f t="shared" ref="G118" si="113">AVERAGE(D118:F118)</f>
        <v>5.7763333333333335</v>
      </c>
      <c r="H118" s="2" t="s">
        <v>12</v>
      </c>
      <c r="I118" s="2">
        <f>I84</f>
        <v>7.4859999999999998</v>
      </c>
      <c r="J118" s="2">
        <f>J84</f>
        <v>6.9110000000000005</v>
      </c>
      <c r="K118" s="9" t="s">
        <v>12</v>
      </c>
      <c r="L118" s="2">
        <f t="shared" ref="L118:T118" si="114">L84</f>
        <v>7.3596666666666666</v>
      </c>
      <c r="M118" s="9" t="s">
        <v>12</v>
      </c>
      <c r="N118" s="2">
        <f t="shared" si="114"/>
        <v>7.2522222222222226</v>
      </c>
      <c r="O118" s="9" t="s">
        <v>12</v>
      </c>
      <c r="P118" s="2">
        <f t="shared" si="114"/>
        <v>7.1742962962962968</v>
      </c>
      <c r="Q118" s="9" t="s">
        <v>12</v>
      </c>
      <c r="R118" s="2">
        <f t="shared" si="114"/>
        <v>7.2620617283950617</v>
      </c>
      <c r="S118" s="9" t="s">
        <v>12</v>
      </c>
      <c r="T118" s="2">
        <f t="shared" si="114"/>
        <v>7.2295267489711934</v>
      </c>
      <c r="U118" s="9" t="s">
        <v>12</v>
      </c>
    </row>
    <row r="119" spans="1:21" s="8" customFormat="1" ht="15" x14ac:dyDescent="0.25">
      <c r="A119" s="18"/>
      <c r="B119" s="19"/>
      <c r="C119" s="9" t="s">
        <v>47</v>
      </c>
      <c r="D119" s="2" t="s">
        <v>12</v>
      </c>
      <c r="E119" s="2" t="s">
        <v>12</v>
      </c>
      <c r="F119" s="2" t="s">
        <v>12</v>
      </c>
      <c r="G119" s="2" t="s">
        <v>12</v>
      </c>
      <c r="H119" s="2" t="s">
        <v>12</v>
      </c>
      <c r="I119" s="2" t="s">
        <v>12</v>
      </c>
      <c r="J119" s="2" t="s">
        <v>12</v>
      </c>
      <c r="K119" s="9" t="s">
        <v>12</v>
      </c>
      <c r="L119" s="2" t="s">
        <v>12</v>
      </c>
      <c r="M119" s="9" t="s">
        <v>12</v>
      </c>
      <c r="N119" s="2" t="s">
        <v>12</v>
      </c>
      <c r="O119" s="9" t="s">
        <v>12</v>
      </c>
      <c r="P119" s="2" t="s">
        <v>12</v>
      </c>
      <c r="Q119" s="9" t="s">
        <v>12</v>
      </c>
      <c r="R119" s="2" t="s">
        <v>12</v>
      </c>
      <c r="S119" s="9" t="s">
        <v>12</v>
      </c>
      <c r="T119" s="2" t="s">
        <v>12</v>
      </c>
      <c r="U119" s="9" t="s">
        <v>12</v>
      </c>
    </row>
    <row r="120" spans="1:21" s="8" customFormat="1" ht="15" x14ac:dyDescent="0.25">
      <c r="A120" s="18"/>
      <c r="B120" s="19"/>
      <c r="C120" s="9" t="s">
        <v>48</v>
      </c>
      <c r="D120" s="2" t="s">
        <v>12</v>
      </c>
      <c r="E120" s="2" t="s">
        <v>12</v>
      </c>
      <c r="F120" s="2" t="s">
        <v>12</v>
      </c>
      <c r="G120" s="2" t="s">
        <v>12</v>
      </c>
      <c r="H120" s="2" t="s">
        <v>12</v>
      </c>
      <c r="I120" s="2" t="s">
        <v>12</v>
      </c>
      <c r="J120" s="2" t="s">
        <v>12</v>
      </c>
      <c r="K120" s="9" t="s">
        <v>12</v>
      </c>
      <c r="L120" s="2" t="s">
        <v>12</v>
      </c>
      <c r="M120" s="9" t="s">
        <v>12</v>
      </c>
      <c r="N120" s="2" t="s">
        <v>12</v>
      </c>
      <c r="O120" s="9" t="s">
        <v>12</v>
      </c>
      <c r="P120" s="2" t="s">
        <v>12</v>
      </c>
      <c r="Q120" s="9" t="s">
        <v>12</v>
      </c>
      <c r="R120" s="2" t="s">
        <v>12</v>
      </c>
      <c r="S120" s="9" t="s">
        <v>12</v>
      </c>
      <c r="T120" s="2" t="s">
        <v>12</v>
      </c>
      <c r="U120" s="9" t="s">
        <v>12</v>
      </c>
    </row>
    <row r="121" spans="1:21" s="8" customFormat="1" ht="15" x14ac:dyDescent="0.25">
      <c r="A121" s="15"/>
      <c r="B121" s="17"/>
      <c r="C121" s="11" t="s">
        <v>49</v>
      </c>
      <c r="D121" s="2" t="s">
        <v>12</v>
      </c>
      <c r="E121" s="2" t="s">
        <v>12</v>
      </c>
      <c r="F121" s="2" t="s">
        <v>12</v>
      </c>
      <c r="G121" s="2" t="s">
        <v>12</v>
      </c>
      <c r="H121" s="2" t="s">
        <v>12</v>
      </c>
      <c r="I121" s="2" t="s">
        <v>12</v>
      </c>
      <c r="J121" s="2" t="s">
        <v>12</v>
      </c>
      <c r="K121" s="9" t="s">
        <v>12</v>
      </c>
      <c r="L121" s="2" t="s">
        <v>12</v>
      </c>
      <c r="M121" s="9" t="s">
        <v>12</v>
      </c>
      <c r="N121" s="2" t="s">
        <v>12</v>
      </c>
      <c r="O121" s="9" t="s">
        <v>12</v>
      </c>
      <c r="P121" s="2" t="s">
        <v>12</v>
      </c>
      <c r="Q121" s="9" t="s">
        <v>12</v>
      </c>
      <c r="R121" s="2" t="s">
        <v>12</v>
      </c>
      <c r="S121" s="9" t="s">
        <v>12</v>
      </c>
      <c r="T121" s="2" t="s">
        <v>12</v>
      </c>
      <c r="U121" s="9" t="s">
        <v>12</v>
      </c>
    </row>
    <row r="122" spans="1:21" s="8" customFormat="1" ht="15.75" customHeight="1" x14ac:dyDescent="0.25">
      <c r="A122" s="14" t="s">
        <v>75</v>
      </c>
      <c r="B122" s="16" t="s">
        <v>20</v>
      </c>
      <c r="C122" s="9" t="s">
        <v>46</v>
      </c>
      <c r="D122" s="2">
        <f>D88</f>
        <v>1.2749999999999999</v>
      </c>
      <c r="E122" s="2">
        <f>E88</f>
        <v>0.66200000000000003</v>
      </c>
      <c r="F122" s="2">
        <f>F88</f>
        <v>0</v>
      </c>
      <c r="G122" s="2">
        <f t="shared" ref="G122" si="115">AVERAGE(D122:F122)</f>
        <v>0.64566666666666661</v>
      </c>
      <c r="H122" s="2" t="s">
        <v>12</v>
      </c>
      <c r="I122" s="2">
        <f>I88</f>
        <v>1.1459999999999999</v>
      </c>
      <c r="J122" s="2">
        <f>J88</f>
        <v>0.60266666666666657</v>
      </c>
      <c r="K122" s="9" t="s">
        <v>12</v>
      </c>
      <c r="L122" s="2">
        <f t="shared" ref="L122:T122" si="116">L88</f>
        <v>0.58288888888888879</v>
      </c>
      <c r="M122" s="9" t="s">
        <v>12</v>
      </c>
      <c r="N122" s="2">
        <f t="shared" si="116"/>
        <v>0.77718518518518509</v>
      </c>
      <c r="O122" s="9" t="s">
        <v>12</v>
      </c>
      <c r="P122" s="2">
        <f t="shared" si="116"/>
        <v>0.65424691358024678</v>
      </c>
      <c r="Q122" s="9" t="s">
        <v>12</v>
      </c>
      <c r="R122" s="2">
        <f t="shared" si="116"/>
        <v>0.67144032921810692</v>
      </c>
      <c r="S122" s="9" t="s">
        <v>12</v>
      </c>
      <c r="T122" s="2">
        <f t="shared" si="116"/>
        <v>0.70095747599451297</v>
      </c>
      <c r="U122" s="9" t="s">
        <v>12</v>
      </c>
    </row>
    <row r="123" spans="1:21" s="8" customFormat="1" ht="15" x14ac:dyDescent="0.25">
      <c r="A123" s="18"/>
      <c r="B123" s="19"/>
      <c r="C123" s="9" t="s">
        <v>47</v>
      </c>
      <c r="D123" s="2" t="s">
        <v>12</v>
      </c>
      <c r="E123" s="2" t="s">
        <v>12</v>
      </c>
      <c r="F123" s="2" t="s">
        <v>12</v>
      </c>
      <c r="G123" s="2" t="s">
        <v>12</v>
      </c>
      <c r="H123" s="2" t="s">
        <v>12</v>
      </c>
      <c r="I123" s="2" t="s">
        <v>12</v>
      </c>
      <c r="J123" s="2" t="s">
        <v>12</v>
      </c>
      <c r="K123" s="9" t="s">
        <v>12</v>
      </c>
      <c r="L123" s="2" t="s">
        <v>12</v>
      </c>
      <c r="M123" s="9" t="s">
        <v>12</v>
      </c>
      <c r="N123" s="2" t="s">
        <v>12</v>
      </c>
      <c r="O123" s="9" t="s">
        <v>12</v>
      </c>
      <c r="P123" s="2" t="s">
        <v>12</v>
      </c>
      <c r="Q123" s="9" t="s">
        <v>12</v>
      </c>
      <c r="R123" s="2" t="s">
        <v>12</v>
      </c>
      <c r="S123" s="9" t="s">
        <v>12</v>
      </c>
      <c r="T123" s="2" t="s">
        <v>12</v>
      </c>
      <c r="U123" s="9" t="s">
        <v>12</v>
      </c>
    </row>
    <row r="124" spans="1:21" s="8" customFormat="1" ht="15" x14ac:dyDescent="0.25">
      <c r="A124" s="18"/>
      <c r="B124" s="19"/>
      <c r="C124" s="9" t="s">
        <v>48</v>
      </c>
      <c r="D124" s="2" t="s">
        <v>12</v>
      </c>
      <c r="E124" s="2" t="s">
        <v>12</v>
      </c>
      <c r="F124" s="2" t="s">
        <v>12</v>
      </c>
      <c r="G124" s="2" t="s">
        <v>12</v>
      </c>
      <c r="H124" s="2" t="s">
        <v>12</v>
      </c>
      <c r="I124" s="2" t="s">
        <v>12</v>
      </c>
      <c r="J124" s="2" t="s">
        <v>12</v>
      </c>
      <c r="K124" s="9" t="s">
        <v>12</v>
      </c>
      <c r="L124" s="2" t="s">
        <v>12</v>
      </c>
      <c r="M124" s="9" t="s">
        <v>12</v>
      </c>
      <c r="N124" s="2" t="s">
        <v>12</v>
      </c>
      <c r="O124" s="9" t="s">
        <v>12</v>
      </c>
      <c r="P124" s="2" t="s">
        <v>12</v>
      </c>
      <c r="Q124" s="9" t="s">
        <v>12</v>
      </c>
      <c r="R124" s="2" t="s">
        <v>12</v>
      </c>
      <c r="S124" s="9" t="s">
        <v>12</v>
      </c>
      <c r="T124" s="2" t="s">
        <v>12</v>
      </c>
      <c r="U124" s="9" t="s">
        <v>12</v>
      </c>
    </row>
    <row r="125" spans="1:21" s="8" customFormat="1" ht="15" x14ac:dyDescent="0.25">
      <c r="A125" s="15"/>
      <c r="B125" s="17"/>
      <c r="C125" s="11" t="s">
        <v>49</v>
      </c>
      <c r="D125" s="2" t="s">
        <v>12</v>
      </c>
      <c r="E125" s="2" t="s">
        <v>12</v>
      </c>
      <c r="F125" s="2" t="s">
        <v>12</v>
      </c>
      <c r="G125" s="2" t="s">
        <v>12</v>
      </c>
      <c r="H125" s="2" t="s">
        <v>12</v>
      </c>
      <c r="I125" s="2" t="s">
        <v>12</v>
      </c>
      <c r="J125" s="2" t="s">
        <v>12</v>
      </c>
      <c r="K125" s="9" t="s">
        <v>12</v>
      </c>
      <c r="L125" s="2" t="s">
        <v>12</v>
      </c>
      <c r="M125" s="9" t="s">
        <v>12</v>
      </c>
      <c r="N125" s="2" t="s">
        <v>12</v>
      </c>
      <c r="O125" s="9" t="s">
        <v>12</v>
      </c>
      <c r="P125" s="2" t="s">
        <v>12</v>
      </c>
      <c r="Q125" s="9" t="s">
        <v>12</v>
      </c>
      <c r="R125" s="2" t="s">
        <v>12</v>
      </c>
      <c r="S125" s="9" t="s">
        <v>12</v>
      </c>
      <c r="T125" s="2" t="s">
        <v>12</v>
      </c>
      <c r="U125" s="9" t="s">
        <v>12</v>
      </c>
    </row>
    <row r="126" spans="1:21" s="8" customFormat="1" ht="15.75" customHeight="1" x14ac:dyDescent="0.25">
      <c r="A126" s="14" t="s">
        <v>76</v>
      </c>
      <c r="B126" s="16" t="s">
        <v>22</v>
      </c>
      <c r="C126" s="9" t="s">
        <v>46</v>
      </c>
      <c r="D126" s="2" t="s">
        <v>12</v>
      </c>
      <c r="E126" s="2" t="s">
        <v>12</v>
      </c>
      <c r="F126" s="2" t="s">
        <v>12</v>
      </c>
      <c r="G126" s="2" t="s">
        <v>12</v>
      </c>
      <c r="H126" s="2" t="s">
        <v>12</v>
      </c>
      <c r="I126" s="2" t="s">
        <v>12</v>
      </c>
      <c r="J126" s="2" t="s">
        <v>12</v>
      </c>
      <c r="K126" s="9" t="s">
        <v>12</v>
      </c>
      <c r="L126" s="2" t="s">
        <v>12</v>
      </c>
      <c r="M126" s="9" t="s">
        <v>12</v>
      </c>
      <c r="N126" s="2" t="s">
        <v>12</v>
      </c>
      <c r="O126" s="9" t="s">
        <v>12</v>
      </c>
      <c r="P126" s="2" t="s">
        <v>12</v>
      </c>
      <c r="Q126" s="9" t="s">
        <v>12</v>
      </c>
      <c r="R126" s="2" t="s">
        <v>12</v>
      </c>
      <c r="S126" s="9" t="s">
        <v>12</v>
      </c>
      <c r="T126" s="2" t="s">
        <v>12</v>
      </c>
      <c r="U126" s="9" t="s">
        <v>12</v>
      </c>
    </row>
    <row r="127" spans="1:21" s="8" customFormat="1" ht="15" x14ac:dyDescent="0.25">
      <c r="A127" s="18"/>
      <c r="B127" s="19"/>
      <c r="C127" s="9" t="s">
        <v>47</v>
      </c>
      <c r="D127" s="2" t="s">
        <v>12</v>
      </c>
      <c r="E127" s="2" t="s">
        <v>12</v>
      </c>
      <c r="F127" s="2" t="s">
        <v>12</v>
      </c>
      <c r="G127" s="2" t="s">
        <v>12</v>
      </c>
      <c r="H127" s="2" t="s">
        <v>12</v>
      </c>
      <c r="I127" s="2" t="s">
        <v>12</v>
      </c>
      <c r="J127" s="2" t="s">
        <v>12</v>
      </c>
      <c r="K127" s="9" t="s">
        <v>12</v>
      </c>
      <c r="L127" s="2" t="s">
        <v>12</v>
      </c>
      <c r="M127" s="9" t="s">
        <v>12</v>
      </c>
      <c r="N127" s="2" t="s">
        <v>12</v>
      </c>
      <c r="O127" s="9" t="s">
        <v>12</v>
      </c>
      <c r="P127" s="2" t="s">
        <v>12</v>
      </c>
      <c r="Q127" s="9" t="s">
        <v>12</v>
      </c>
      <c r="R127" s="2" t="s">
        <v>12</v>
      </c>
      <c r="S127" s="9" t="s">
        <v>12</v>
      </c>
      <c r="T127" s="2" t="s">
        <v>12</v>
      </c>
      <c r="U127" s="9" t="s">
        <v>12</v>
      </c>
    </row>
    <row r="128" spans="1:21" s="8" customFormat="1" ht="15" x14ac:dyDescent="0.25">
      <c r="A128" s="18"/>
      <c r="B128" s="19"/>
      <c r="C128" s="9" t="s">
        <v>48</v>
      </c>
      <c r="D128" s="2" t="s">
        <v>12</v>
      </c>
      <c r="E128" s="2" t="s">
        <v>12</v>
      </c>
      <c r="F128" s="2" t="s">
        <v>12</v>
      </c>
      <c r="G128" s="2" t="s">
        <v>12</v>
      </c>
      <c r="H128" s="2" t="s">
        <v>12</v>
      </c>
      <c r="I128" s="2" t="s">
        <v>12</v>
      </c>
      <c r="J128" s="2" t="s">
        <v>12</v>
      </c>
      <c r="K128" s="9" t="s">
        <v>12</v>
      </c>
      <c r="L128" s="2" t="s">
        <v>12</v>
      </c>
      <c r="M128" s="9" t="s">
        <v>12</v>
      </c>
      <c r="N128" s="2" t="s">
        <v>12</v>
      </c>
      <c r="O128" s="9" t="s">
        <v>12</v>
      </c>
      <c r="P128" s="2" t="s">
        <v>12</v>
      </c>
      <c r="Q128" s="9" t="s">
        <v>12</v>
      </c>
      <c r="R128" s="2" t="s">
        <v>12</v>
      </c>
      <c r="S128" s="9" t="s">
        <v>12</v>
      </c>
      <c r="T128" s="2" t="s">
        <v>12</v>
      </c>
      <c r="U128" s="9" t="s">
        <v>12</v>
      </c>
    </row>
    <row r="129" spans="1:21" s="8" customFormat="1" ht="15" x14ac:dyDescent="0.25">
      <c r="A129" s="15"/>
      <c r="B129" s="17"/>
      <c r="C129" s="11" t="s">
        <v>49</v>
      </c>
      <c r="D129" s="2" t="s">
        <v>12</v>
      </c>
      <c r="E129" s="2" t="s">
        <v>12</v>
      </c>
      <c r="F129" s="2" t="s">
        <v>12</v>
      </c>
      <c r="G129" s="2" t="s">
        <v>12</v>
      </c>
      <c r="H129" s="2" t="s">
        <v>12</v>
      </c>
      <c r="I129" s="2" t="s">
        <v>12</v>
      </c>
      <c r="J129" s="2" t="s">
        <v>12</v>
      </c>
      <c r="K129" s="9" t="s">
        <v>12</v>
      </c>
      <c r="L129" s="2" t="s">
        <v>12</v>
      </c>
      <c r="M129" s="9" t="s">
        <v>12</v>
      </c>
      <c r="N129" s="2" t="s">
        <v>12</v>
      </c>
      <c r="O129" s="9" t="s">
        <v>12</v>
      </c>
      <c r="P129" s="2" t="s">
        <v>12</v>
      </c>
      <c r="Q129" s="9" t="s">
        <v>12</v>
      </c>
      <c r="R129" s="2" t="s">
        <v>12</v>
      </c>
      <c r="S129" s="9" t="s">
        <v>12</v>
      </c>
      <c r="T129" s="2" t="s">
        <v>12</v>
      </c>
      <c r="U129" s="9" t="s">
        <v>12</v>
      </c>
    </row>
    <row r="130" spans="1:21" s="8" customFormat="1" ht="15.75" customHeight="1" x14ac:dyDescent="0.25">
      <c r="A130" s="14" t="s">
        <v>77</v>
      </c>
      <c r="B130" s="16" t="s">
        <v>24</v>
      </c>
      <c r="C130" s="9" t="s">
        <v>46</v>
      </c>
      <c r="D130" s="2">
        <f>D92</f>
        <v>0.3490000000000002</v>
      </c>
      <c r="E130" s="2">
        <f>E92</f>
        <v>1.4750000000000001</v>
      </c>
      <c r="F130" s="2">
        <f>F92</f>
        <v>1.6310000000000002</v>
      </c>
      <c r="G130" s="2">
        <f t="shared" ref="G130" si="117">AVERAGE(D130:F130)</f>
        <v>1.1516666666666668</v>
      </c>
      <c r="H130" s="2" t="s">
        <v>12</v>
      </c>
      <c r="I130" s="2">
        <f>I92</f>
        <v>0.55600000000000005</v>
      </c>
      <c r="J130" s="2">
        <f>J92</f>
        <v>1.2206666666666663</v>
      </c>
      <c r="K130" s="9" t="s">
        <v>12</v>
      </c>
      <c r="L130" s="2">
        <f t="shared" ref="L130:T130" si="118">L92</f>
        <v>1.1358888888888883</v>
      </c>
      <c r="M130" s="9" t="s">
        <v>12</v>
      </c>
      <c r="N130" s="2">
        <f t="shared" si="118"/>
        <v>0.97085185185185274</v>
      </c>
      <c r="O130" s="9" t="s">
        <v>12</v>
      </c>
      <c r="P130" s="2">
        <f t="shared" si="118"/>
        <v>1.1091358024691367</v>
      </c>
      <c r="Q130" s="9" t="s">
        <v>12</v>
      </c>
      <c r="R130" s="2">
        <f t="shared" si="118"/>
        <v>1.0719588477366262</v>
      </c>
      <c r="S130" s="9" t="s">
        <v>12</v>
      </c>
      <c r="T130" s="2">
        <f t="shared" si="118"/>
        <v>1.0506488340192046</v>
      </c>
      <c r="U130" s="9" t="s">
        <v>12</v>
      </c>
    </row>
    <row r="131" spans="1:21" s="8" customFormat="1" ht="15" x14ac:dyDescent="0.25">
      <c r="A131" s="18"/>
      <c r="B131" s="19"/>
      <c r="C131" s="9" t="s">
        <v>47</v>
      </c>
      <c r="D131" s="2" t="s">
        <v>12</v>
      </c>
      <c r="E131" s="2" t="s">
        <v>12</v>
      </c>
      <c r="F131" s="2" t="s">
        <v>12</v>
      </c>
      <c r="G131" s="2" t="s">
        <v>12</v>
      </c>
      <c r="H131" s="2" t="s">
        <v>12</v>
      </c>
      <c r="I131" s="2" t="s">
        <v>12</v>
      </c>
      <c r="J131" s="2" t="s">
        <v>12</v>
      </c>
      <c r="K131" s="9" t="s">
        <v>12</v>
      </c>
      <c r="L131" s="2" t="s">
        <v>12</v>
      </c>
      <c r="M131" s="9" t="s">
        <v>12</v>
      </c>
      <c r="N131" s="2" t="s">
        <v>12</v>
      </c>
      <c r="O131" s="9" t="s">
        <v>12</v>
      </c>
      <c r="P131" s="2" t="s">
        <v>12</v>
      </c>
      <c r="Q131" s="9" t="s">
        <v>12</v>
      </c>
      <c r="R131" s="2" t="s">
        <v>12</v>
      </c>
      <c r="S131" s="9" t="s">
        <v>12</v>
      </c>
      <c r="T131" s="2" t="s">
        <v>12</v>
      </c>
      <c r="U131" s="9" t="s">
        <v>12</v>
      </c>
    </row>
    <row r="132" spans="1:21" s="8" customFormat="1" ht="15" x14ac:dyDescent="0.25">
      <c r="A132" s="18"/>
      <c r="B132" s="19"/>
      <c r="C132" s="9" t="s">
        <v>48</v>
      </c>
      <c r="D132" s="2" t="s">
        <v>12</v>
      </c>
      <c r="E132" s="2" t="s">
        <v>12</v>
      </c>
      <c r="F132" s="2" t="s">
        <v>12</v>
      </c>
      <c r="G132" s="2" t="s">
        <v>12</v>
      </c>
      <c r="H132" s="2" t="s">
        <v>12</v>
      </c>
      <c r="I132" s="2" t="s">
        <v>12</v>
      </c>
      <c r="J132" s="2" t="s">
        <v>12</v>
      </c>
      <c r="K132" s="9" t="s">
        <v>12</v>
      </c>
      <c r="L132" s="2" t="s">
        <v>12</v>
      </c>
      <c r="M132" s="9" t="s">
        <v>12</v>
      </c>
      <c r="N132" s="2" t="s">
        <v>12</v>
      </c>
      <c r="O132" s="9" t="s">
        <v>12</v>
      </c>
      <c r="P132" s="2" t="s">
        <v>12</v>
      </c>
      <c r="Q132" s="9" t="s">
        <v>12</v>
      </c>
      <c r="R132" s="2" t="s">
        <v>12</v>
      </c>
      <c r="S132" s="9" t="s">
        <v>12</v>
      </c>
      <c r="T132" s="2" t="s">
        <v>12</v>
      </c>
      <c r="U132" s="9" t="s">
        <v>12</v>
      </c>
    </row>
    <row r="133" spans="1:21" s="8" customFormat="1" ht="15" x14ac:dyDescent="0.25">
      <c r="A133" s="15"/>
      <c r="B133" s="17"/>
      <c r="C133" s="11" t="s">
        <v>49</v>
      </c>
      <c r="D133" s="2" t="s">
        <v>12</v>
      </c>
      <c r="E133" s="2" t="s">
        <v>12</v>
      </c>
      <c r="F133" s="2" t="s">
        <v>12</v>
      </c>
      <c r="G133" s="2" t="s">
        <v>12</v>
      </c>
      <c r="H133" s="2" t="s">
        <v>12</v>
      </c>
      <c r="I133" s="2" t="s">
        <v>12</v>
      </c>
      <c r="J133" s="2" t="s">
        <v>12</v>
      </c>
      <c r="K133" s="9" t="s">
        <v>12</v>
      </c>
      <c r="L133" s="2" t="s">
        <v>12</v>
      </c>
      <c r="M133" s="9" t="s">
        <v>12</v>
      </c>
      <c r="N133" s="2" t="s">
        <v>12</v>
      </c>
      <c r="O133" s="9" t="s">
        <v>12</v>
      </c>
      <c r="P133" s="2" t="s">
        <v>12</v>
      </c>
      <c r="Q133" s="9" t="s">
        <v>12</v>
      </c>
      <c r="R133" s="2" t="s">
        <v>12</v>
      </c>
      <c r="S133" s="9" t="s">
        <v>12</v>
      </c>
      <c r="T133" s="2" t="s">
        <v>12</v>
      </c>
      <c r="U133" s="9" t="s">
        <v>12</v>
      </c>
    </row>
    <row r="134" spans="1:21" s="8" customFormat="1" ht="15.75" customHeight="1" x14ac:dyDescent="0.25">
      <c r="A134" s="14" t="s">
        <v>96</v>
      </c>
      <c r="B134" s="16" t="s">
        <v>53</v>
      </c>
      <c r="C134" s="9" t="s">
        <v>46</v>
      </c>
      <c r="D134" s="2">
        <f>D118</f>
        <v>4.0819999999999999</v>
      </c>
      <c r="E134" s="2">
        <f>E118</f>
        <v>5.5650000000000004</v>
      </c>
      <c r="F134" s="2">
        <f>F118</f>
        <v>7.6820000000000004</v>
      </c>
      <c r="G134" s="2">
        <f t="shared" ref="G134" si="119">AVERAGE(D134:F134)</f>
        <v>5.7763333333333335</v>
      </c>
      <c r="H134" s="2" t="s">
        <v>12</v>
      </c>
      <c r="I134" s="2">
        <f>I118</f>
        <v>7.4859999999999998</v>
      </c>
      <c r="J134" s="2">
        <f>J118</f>
        <v>6.9110000000000005</v>
      </c>
      <c r="K134" s="9" t="s">
        <v>12</v>
      </c>
      <c r="L134" s="2">
        <f t="shared" ref="L134:T134" si="120">L118</f>
        <v>7.3596666666666666</v>
      </c>
      <c r="M134" s="9" t="s">
        <v>12</v>
      </c>
      <c r="N134" s="2">
        <f t="shared" si="120"/>
        <v>7.2522222222222226</v>
      </c>
      <c r="O134" s="9" t="s">
        <v>12</v>
      </c>
      <c r="P134" s="2">
        <f t="shared" si="120"/>
        <v>7.1742962962962968</v>
      </c>
      <c r="Q134" s="9" t="s">
        <v>12</v>
      </c>
      <c r="R134" s="2">
        <f t="shared" si="120"/>
        <v>7.2620617283950617</v>
      </c>
      <c r="S134" s="9" t="s">
        <v>12</v>
      </c>
      <c r="T134" s="2">
        <f t="shared" si="120"/>
        <v>7.2295267489711934</v>
      </c>
      <c r="U134" s="9" t="s">
        <v>12</v>
      </c>
    </row>
    <row r="135" spans="1:21" s="8" customFormat="1" ht="15" x14ac:dyDescent="0.25">
      <c r="A135" s="18"/>
      <c r="B135" s="19"/>
      <c r="C135" s="9" t="s">
        <v>47</v>
      </c>
      <c r="D135" s="2" t="s">
        <v>12</v>
      </c>
      <c r="E135" s="2" t="s">
        <v>12</v>
      </c>
      <c r="F135" s="2" t="s">
        <v>12</v>
      </c>
      <c r="G135" s="2" t="s">
        <v>12</v>
      </c>
      <c r="H135" s="2" t="s">
        <v>12</v>
      </c>
      <c r="I135" s="2" t="s">
        <v>12</v>
      </c>
      <c r="J135" s="2" t="s">
        <v>12</v>
      </c>
      <c r="K135" s="9" t="s">
        <v>12</v>
      </c>
      <c r="L135" s="2" t="s">
        <v>12</v>
      </c>
      <c r="M135" s="9" t="s">
        <v>12</v>
      </c>
      <c r="N135" s="2" t="s">
        <v>12</v>
      </c>
      <c r="O135" s="9" t="s">
        <v>12</v>
      </c>
      <c r="P135" s="2" t="s">
        <v>12</v>
      </c>
      <c r="Q135" s="9" t="s">
        <v>12</v>
      </c>
      <c r="R135" s="2" t="s">
        <v>12</v>
      </c>
      <c r="S135" s="9" t="s">
        <v>12</v>
      </c>
      <c r="T135" s="2" t="s">
        <v>12</v>
      </c>
      <c r="U135" s="9" t="s">
        <v>12</v>
      </c>
    </row>
    <row r="136" spans="1:21" s="8" customFormat="1" ht="15" x14ac:dyDescent="0.25">
      <c r="A136" s="18"/>
      <c r="B136" s="19"/>
      <c r="C136" s="9" t="s">
        <v>48</v>
      </c>
      <c r="D136" s="2" t="s">
        <v>12</v>
      </c>
      <c r="E136" s="2" t="s">
        <v>12</v>
      </c>
      <c r="F136" s="2" t="s">
        <v>12</v>
      </c>
      <c r="G136" s="2" t="s">
        <v>12</v>
      </c>
      <c r="H136" s="2" t="s">
        <v>12</v>
      </c>
      <c r="I136" s="2" t="s">
        <v>12</v>
      </c>
      <c r="J136" s="2" t="s">
        <v>12</v>
      </c>
      <c r="K136" s="9" t="s">
        <v>12</v>
      </c>
      <c r="L136" s="2" t="s">
        <v>12</v>
      </c>
      <c r="M136" s="9" t="s">
        <v>12</v>
      </c>
      <c r="N136" s="2" t="s">
        <v>12</v>
      </c>
      <c r="O136" s="9" t="s">
        <v>12</v>
      </c>
      <c r="P136" s="2" t="s">
        <v>12</v>
      </c>
      <c r="Q136" s="9" t="s">
        <v>12</v>
      </c>
      <c r="R136" s="2" t="s">
        <v>12</v>
      </c>
      <c r="S136" s="9" t="s">
        <v>12</v>
      </c>
      <c r="T136" s="2" t="s">
        <v>12</v>
      </c>
      <c r="U136" s="9" t="s">
        <v>12</v>
      </c>
    </row>
    <row r="137" spans="1:21" s="8" customFormat="1" ht="15" x14ac:dyDescent="0.25">
      <c r="A137" s="15"/>
      <c r="B137" s="17"/>
      <c r="C137" s="11" t="s">
        <v>49</v>
      </c>
      <c r="D137" s="2" t="s">
        <v>12</v>
      </c>
      <c r="E137" s="2" t="s">
        <v>12</v>
      </c>
      <c r="F137" s="2" t="s">
        <v>12</v>
      </c>
      <c r="G137" s="2" t="s">
        <v>12</v>
      </c>
      <c r="H137" s="2" t="s">
        <v>12</v>
      </c>
      <c r="I137" s="2" t="s">
        <v>12</v>
      </c>
      <c r="J137" s="2" t="s">
        <v>12</v>
      </c>
      <c r="K137" s="9" t="s">
        <v>12</v>
      </c>
      <c r="L137" s="2" t="s">
        <v>12</v>
      </c>
      <c r="M137" s="9" t="s">
        <v>12</v>
      </c>
      <c r="N137" s="2" t="s">
        <v>12</v>
      </c>
      <c r="O137" s="9" t="s">
        <v>12</v>
      </c>
      <c r="P137" s="2" t="s">
        <v>12</v>
      </c>
      <c r="Q137" s="9" t="s">
        <v>12</v>
      </c>
      <c r="R137" s="2" t="s">
        <v>12</v>
      </c>
      <c r="S137" s="9" t="s">
        <v>12</v>
      </c>
      <c r="T137" s="2" t="s">
        <v>12</v>
      </c>
      <c r="U137" s="9" t="s">
        <v>12</v>
      </c>
    </row>
    <row r="138" spans="1:21" s="8" customFormat="1" ht="15.75" customHeight="1" x14ac:dyDescent="0.25">
      <c r="A138" s="14" t="s">
        <v>78</v>
      </c>
      <c r="B138" s="16" t="s">
        <v>20</v>
      </c>
      <c r="C138" s="9" t="s">
        <v>46</v>
      </c>
      <c r="D138" s="2">
        <f>D122</f>
        <v>1.2749999999999999</v>
      </c>
      <c r="E138" s="2">
        <f>E122</f>
        <v>0.66200000000000003</v>
      </c>
      <c r="F138" s="2">
        <f>F122</f>
        <v>0</v>
      </c>
      <c r="G138" s="2">
        <f t="shared" ref="G138" si="121">AVERAGE(D138:F138)</f>
        <v>0.64566666666666661</v>
      </c>
      <c r="H138" s="2" t="s">
        <v>12</v>
      </c>
      <c r="I138" s="2">
        <f>I122</f>
        <v>1.1459999999999999</v>
      </c>
      <c r="J138" s="2">
        <f>J122</f>
        <v>0.60266666666666657</v>
      </c>
      <c r="K138" s="9" t="s">
        <v>12</v>
      </c>
      <c r="L138" s="2">
        <f t="shared" ref="L138:T138" si="122">L122</f>
        <v>0.58288888888888879</v>
      </c>
      <c r="M138" s="9" t="s">
        <v>12</v>
      </c>
      <c r="N138" s="2">
        <f t="shared" si="122"/>
        <v>0.77718518518518509</v>
      </c>
      <c r="O138" s="9" t="s">
        <v>12</v>
      </c>
      <c r="P138" s="2">
        <f t="shared" si="122"/>
        <v>0.65424691358024678</v>
      </c>
      <c r="Q138" s="9" t="s">
        <v>12</v>
      </c>
      <c r="R138" s="2">
        <f t="shared" si="122"/>
        <v>0.67144032921810692</v>
      </c>
      <c r="S138" s="9" t="s">
        <v>12</v>
      </c>
      <c r="T138" s="2">
        <f t="shared" si="122"/>
        <v>0.70095747599451297</v>
      </c>
      <c r="U138" s="9" t="s">
        <v>12</v>
      </c>
    </row>
    <row r="139" spans="1:21" s="8" customFormat="1" ht="15" x14ac:dyDescent="0.25">
      <c r="A139" s="18"/>
      <c r="B139" s="19"/>
      <c r="C139" s="9" t="s">
        <v>47</v>
      </c>
      <c r="D139" s="2" t="s">
        <v>12</v>
      </c>
      <c r="E139" s="2" t="s">
        <v>12</v>
      </c>
      <c r="F139" s="2" t="s">
        <v>12</v>
      </c>
      <c r="G139" s="2" t="s">
        <v>12</v>
      </c>
      <c r="H139" s="2" t="s">
        <v>12</v>
      </c>
      <c r="I139" s="2" t="s">
        <v>12</v>
      </c>
      <c r="J139" s="2" t="s">
        <v>12</v>
      </c>
      <c r="K139" s="9" t="s">
        <v>12</v>
      </c>
      <c r="L139" s="2" t="s">
        <v>12</v>
      </c>
      <c r="M139" s="9" t="s">
        <v>12</v>
      </c>
      <c r="N139" s="2" t="s">
        <v>12</v>
      </c>
      <c r="O139" s="9" t="s">
        <v>12</v>
      </c>
      <c r="P139" s="2" t="s">
        <v>12</v>
      </c>
      <c r="Q139" s="9" t="s">
        <v>12</v>
      </c>
      <c r="R139" s="2" t="s">
        <v>12</v>
      </c>
      <c r="S139" s="9" t="s">
        <v>12</v>
      </c>
      <c r="T139" s="2" t="s">
        <v>12</v>
      </c>
      <c r="U139" s="9" t="s">
        <v>12</v>
      </c>
    </row>
    <row r="140" spans="1:21" s="8" customFormat="1" ht="15" x14ac:dyDescent="0.25">
      <c r="A140" s="18"/>
      <c r="B140" s="19"/>
      <c r="C140" s="9" t="s">
        <v>48</v>
      </c>
      <c r="D140" s="2" t="s">
        <v>12</v>
      </c>
      <c r="E140" s="2" t="s">
        <v>12</v>
      </c>
      <c r="F140" s="2" t="s">
        <v>12</v>
      </c>
      <c r="G140" s="2" t="s">
        <v>12</v>
      </c>
      <c r="H140" s="2" t="s">
        <v>12</v>
      </c>
      <c r="I140" s="2" t="s">
        <v>12</v>
      </c>
      <c r="J140" s="2" t="s">
        <v>12</v>
      </c>
      <c r="K140" s="9" t="s">
        <v>12</v>
      </c>
      <c r="L140" s="2" t="s">
        <v>12</v>
      </c>
      <c r="M140" s="9" t="s">
        <v>12</v>
      </c>
      <c r="N140" s="2" t="s">
        <v>12</v>
      </c>
      <c r="O140" s="9" t="s">
        <v>12</v>
      </c>
      <c r="P140" s="2" t="s">
        <v>12</v>
      </c>
      <c r="Q140" s="9" t="s">
        <v>12</v>
      </c>
      <c r="R140" s="2" t="s">
        <v>12</v>
      </c>
      <c r="S140" s="9" t="s">
        <v>12</v>
      </c>
      <c r="T140" s="2" t="s">
        <v>12</v>
      </c>
      <c r="U140" s="9" t="s">
        <v>12</v>
      </c>
    </row>
    <row r="141" spans="1:21" s="8" customFormat="1" ht="15" x14ac:dyDescent="0.25">
      <c r="A141" s="15"/>
      <c r="B141" s="17"/>
      <c r="C141" s="11" t="s">
        <v>49</v>
      </c>
      <c r="D141" s="2" t="s">
        <v>12</v>
      </c>
      <c r="E141" s="2" t="s">
        <v>12</v>
      </c>
      <c r="F141" s="2" t="s">
        <v>12</v>
      </c>
      <c r="G141" s="2" t="s">
        <v>12</v>
      </c>
      <c r="H141" s="2" t="s">
        <v>12</v>
      </c>
      <c r="I141" s="2" t="s">
        <v>12</v>
      </c>
      <c r="J141" s="2" t="s">
        <v>12</v>
      </c>
      <c r="K141" s="9" t="s">
        <v>12</v>
      </c>
      <c r="L141" s="2" t="s">
        <v>12</v>
      </c>
      <c r="M141" s="9" t="s">
        <v>12</v>
      </c>
      <c r="N141" s="2" t="s">
        <v>12</v>
      </c>
      <c r="O141" s="9" t="s">
        <v>12</v>
      </c>
      <c r="P141" s="2" t="s">
        <v>12</v>
      </c>
      <c r="Q141" s="9" t="s">
        <v>12</v>
      </c>
      <c r="R141" s="2" t="s">
        <v>12</v>
      </c>
      <c r="S141" s="9" t="s">
        <v>12</v>
      </c>
      <c r="T141" s="2" t="s">
        <v>12</v>
      </c>
      <c r="U141" s="9" t="s">
        <v>12</v>
      </c>
    </row>
    <row r="142" spans="1:21" s="8" customFormat="1" ht="15.75" customHeight="1" x14ac:dyDescent="0.25">
      <c r="A142" s="14" t="s">
        <v>79</v>
      </c>
      <c r="B142" s="16" t="s">
        <v>22</v>
      </c>
      <c r="C142" s="9" t="s">
        <v>46</v>
      </c>
      <c r="D142" s="2" t="s">
        <v>12</v>
      </c>
      <c r="E142" s="2" t="s">
        <v>12</v>
      </c>
      <c r="F142" s="2" t="s">
        <v>12</v>
      </c>
      <c r="G142" s="2" t="s">
        <v>12</v>
      </c>
      <c r="H142" s="2" t="s">
        <v>12</v>
      </c>
      <c r="I142" s="2" t="s">
        <v>12</v>
      </c>
      <c r="J142" s="2" t="s">
        <v>12</v>
      </c>
      <c r="K142" s="9" t="s">
        <v>12</v>
      </c>
      <c r="L142" s="2" t="s">
        <v>12</v>
      </c>
      <c r="M142" s="9" t="s">
        <v>12</v>
      </c>
      <c r="N142" s="2" t="s">
        <v>12</v>
      </c>
      <c r="O142" s="9" t="s">
        <v>12</v>
      </c>
      <c r="P142" s="2" t="s">
        <v>12</v>
      </c>
      <c r="Q142" s="9" t="s">
        <v>12</v>
      </c>
      <c r="R142" s="2" t="s">
        <v>12</v>
      </c>
      <c r="S142" s="9" t="s">
        <v>12</v>
      </c>
      <c r="T142" s="2" t="s">
        <v>12</v>
      </c>
      <c r="U142" s="9" t="s">
        <v>12</v>
      </c>
    </row>
    <row r="143" spans="1:21" s="8" customFormat="1" ht="15" x14ac:dyDescent="0.25">
      <c r="A143" s="18"/>
      <c r="B143" s="19"/>
      <c r="C143" s="9" t="s">
        <v>47</v>
      </c>
      <c r="D143" s="2" t="s">
        <v>12</v>
      </c>
      <c r="E143" s="2" t="s">
        <v>12</v>
      </c>
      <c r="F143" s="2" t="s">
        <v>12</v>
      </c>
      <c r="G143" s="2" t="s">
        <v>12</v>
      </c>
      <c r="H143" s="2" t="s">
        <v>12</v>
      </c>
      <c r="I143" s="2" t="s">
        <v>12</v>
      </c>
      <c r="J143" s="2" t="s">
        <v>12</v>
      </c>
      <c r="K143" s="9" t="s">
        <v>12</v>
      </c>
      <c r="L143" s="2" t="s">
        <v>12</v>
      </c>
      <c r="M143" s="9" t="s">
        <v>12</v>
      </c>
      <c r="N143" s="2" t="s">
        <v>12</v>
      </c>
      <c r="O143" s="9" t="s">
        <v>12</v>
      </c>
      <c r="P143" s="2" t="s">
        <v>12</v>
      </c>
      <c r="Q143" s="9" t="s">
        <v>12</v>
      </c>
      <c r="R143" s="2" t="s">
        <v>12</v>
      </c>
      <c r="S143" s="9" t="s">
        <v>12</v>
      </c>
      <c r="T143" s="2" t="s">
        <v>12</v>
      </c>
      <c r="U143" s="9" t="s">
        <v>12</v>
      </c>
    </row>
    <row r="144" spans="1:21" s="8" customFormat="1" ht="15" x14ac:dyDescent="0.25">
      <c r="A144" s="18"/>
      <c r="B144" s="19"/>
      <c r="C144" s="9" t="s">
        <v>48</v>
      </c>
      <c r="D144" s="2" t="s">
        <v>12</v>
      </c>
      <c r="E144" s="2" t="s">
        <v>12</v>
      </c>
      <c r="F144" s="2" t="s">
        <v>12</v>
      </c>
      <c r="G144" s="2" t="s">
        <v>12</v>
      </c>
      <c r="H144" s="2" t="s">
        <v>12</v>
      </c>
      <c r="I144" s="2" t="s">
        <v>12</v>
      </c>
      <c r="J144" s="2" t="s">
        <v>12</v>
      </c>
      <c r="K144" s="9" t="s">
        <v>12</v>
      </c>
      <c r="L144" s="2" t="s">
        <v>12</v>
      </c>
      <c r="M144" s="9" t="s">
        <v>12</v>
      </c>
      <c r="N144" s="2" t="s">
        <v>12</v>
      </c>
      <c r="O144" s="9" t="s">
        <v>12</v>
      </c>
      <c r="P144" s="2" t="s">
        <v>12</v>
      </c>
      <c r="Q144" s="9" t="s">
        <v>12</v>
      </c>
      <c r="R144" s="2" t="s">
        <v>12</v>
      </c>
      <c r="S144" s="9" t="s">
        <v>12</v>
      </c>
      <c r="T144" s="2" t="s">
        <v>12</v>
      </c>
      <c r="U144" s="9" t="s">
        <v>12</v>
      </c>
    </row>
    <row r="145" spans="1:21" s="8" customFormat="1" ht="15" x14ac:dyDescent="0.25">
      <c r="A145" s="15"/>
      <c r="B145" s="17"/>
      <c r="C145" s="11" t="s">
        <v>49</v>
      </c>
      <c r="D145" s="2" t="s">
        <v>12</v>
      </c>
      <c r="E145" s="2" t="s">
        <v>12</v>
      </c>
      <c r="F145" s="2" t="s">
        <v>12</v>
      </c>
      <c r="G145" s="2" t="s">
        <v>12</v>
      </c>
      <c r="H145" s="2" t="s">
        <v>12</v>
      </c>
      <c r="I145" s="2" t="s">
        <v>12</v>
      </c>
      <c r="J145" s="2" t="s">
        <v>12</v>
      </c>
      <c r="K145" s="9" t="s">
        <v>12</v>
      </c>
      <c r="L145" s="2" t="s">
        <v>12</v>
      </c>
      <c r="M145" s="9" t="s">
        <v>12</v>
      </c>
      <c r="N145" s="2" t="s">
        <v>12</v>
      </c>
      <c r="O145" s="9" t="s">
        <v>12</v>
      </c>
      <c r="P145" s="2" t="s">
        <v>12</v>
      </c>
      <c r="Q145" s="9" t="s">
        <v>12</v>
      </c>
      <c r="R145" s="2" t="s">
        <v>12</v>
      </c>
      <c r="S145" s="9" t="s">
        <v>12</v>
      </c>
      <c r="T145" s="2" t="s">
        <v>12</v>
      </c>
      <c r="U145" s="9" t="s">
        <v>12</v>
      </c>
    </row>
    <row r="146" spans="1:21" s="8" customFormat="1" ht="45" customHeight="1" x14ac:dyDescent="0.25">
      <c r="A146" s="14" t="s">
        <v>80</v>
      </c>
      <c r="B146" s="16" t="s">
        <v>24</v>
      </c>
      <c r="C146" s="9" t="s">
        <v>46</v>
      </c>
      <c r="D146" s="2">
        <f>D130</f>
        <v>0.3490000000000002</v>
      </c>
      <c r="E146" s="2">
        <f>E130</f>
        <v>1.4750000000000001</v>
      </c>
      <c r="F146" s="2">
        <f>F130</f>
        <v>1.6310000000000002</v>
      </c>
      <c r="G146" s="2">
        <f t="shared" ref="G146" si="123">AVERAGE(D146:F146)</f>
        <v>1.1516666666666668</v>
      </c>
      <c r="H146" s="2" t="s">
        <v>12</v>
      </c>
      <c r="I146" s="2">
        <f>I130</f>
        <v>0.55600000000000005</v>
      </c>
      <c r="J146" s="2">
        <f>J130</f>
        <v>1.2206666666666663</v>
      </c>
      <c r="K146" s="9" t="s">
        <v>12</v>
      </c>
      <c r="L146" s="2">
        <f t="shared" ref="L146:T146" si="124">L130</f>
        <v>1.1358888888888883</v>
      </c>
      <c r="M146" s="9" t="s">
        <v>12</v>
      </c>
      <c r="N146" s="2">
        <f t="shared" si="124"/>
        <v>0.97085185185185274</v>
      </c>
      <c r="O146" s="9" t="s">
        <v>12</v>
      </c>
      <c r="P146" s="2">
        <f t="shared" si="124"/>
        <v>1.1091358024691367</v>
      </c>
      <c r="Q146" s="9" t="s">
        <v>12</v>
      </c>
      <c r="R146" s="2">
        <f t="shared" si="124"/>
        <v>1.0719588477366262</v>
      </c>
      <c r="S146" s="9" t="s">
        <v>12</v>
      </c>
      <c r="T146" s="2">
        <f t="shared" si="124"/>
        <v>1.0506488340192046</v>
      </c>
      <c r="U146" s="9" t="s">
        <v>12</v>
      </c>
    </row>
    <row r="147" spans="1:21" s="8" customFormat="1" ht="15" x14ac:dyDescent="0.25">
      <c r="A147" s="18"/>
      <c r="B147" s="19"/>
      <c r="C147" s="9" t="s">
        <v>47</v>
      </c>
      <c r="D147" s="2" t="s">
        <v>12</v>
      </c>
      <c r="E147" s="2" t="s">
        <v>12</v>
      </c>
      <c r="F147" s="2" t="s">
        <v>12</v>
      </c>
      <c r="G147" s="2" t="s">
        <v>12</v>
      </c>
      <c r="H147" s="2" t="s">
        <v>12</v>
      </c>
      <c r="I147" s="2" t="s">
        <v>12</v>
      </c>
      <c r="J147" s="2" t="s">
        <v>12</v>
      </c>
      <c r="K147" s="9" t="s">
        <v>12</v>
      </c>
      <c r="L147" s="2" t="s">
        <v>12</v>
      </c>
      <c r="M147" s="9" t="s">
        <v>12</v>
      </c>
      <c r="N147" s="2" t="s">
        <v>12</v>
      </c>
      <c r="O147" s="9" t="s">
        <v>12</v>
      </c>
      <c r="P147" s="2" t="s">
        <v>12</v>
      </c>
      <c r="Q147" s="9" t="s">
        <v>12</v>
      </c>
      <c r="R147" s="2" t="s">
        <v>12</v>
      </c>
      <c r="S147" s="9" t="s">
        <v>12</v>
      </c>
      <c r="T147" s="2" t="s">
        <v>12</v>
      </c>
      <c r="U147" s="9" t="s">
        <v>12</v>
      </c>
    </row>
    <row r="148" spans="1:21" s="8" customFormat="1" ht="15" x14ac:dyDescent="0.25">
      <c r="A148" s="18"/>
      <c r="B148" s="19"/>
      <c r="C148" s="9" t="s">
        <v>48</v>
      </c>
      <c r="D148" s="2" t="s">
        <v>12</v>
      </c>
      <c r="E148" s="2" t="s">
        <v>12</v>
      </c>
      <c r="F148" s="2" t="s">
        <v>12</v>
      </c>
      <c r="G148" s="2" t="s">
        <v>12</v>
      </c>
      <c r="H148" s="2" t="s">
        <v>12</v>
      </c>
      <c r="I148" s="2" t="s">
        <v>12</v>
      </c>
      <c r="J148" s="2" t="s">
        <v>12</v>
      </c>
      <c r="K148" s="9" t="s">
        <v>12</v>
      </c>
      <c r="L148" s="2" t="s">
        <v>12</v>
      </c>
      <c r="M148" s="9" t="s">
        <v>12</v>
      </c>
      <c r="N148" s="2" t="s">
        <v>12</v>
      </c>
      <c r="O148" s="9" t="s">
        <v>12</v>
      </c>
      <c r="P148" s="2" t="s">
        <v>12</v>
      </c>
      <c r="Q148" s="9" t="s">
        <v>12</v>
      </c>
      <c r="R148" s="2" t="s">
        <v>12</v>
      </c>
      <c r="S148" s="9" t="s">
        <v>12</v>
      </c>
      <c r="T148" s="2" t="s">
        <v>12</v>
      </c>
      <c r="U148" s="9" t="s">
        <v>12</v>
      </c>
    </row>
    <row r="149" spans="1:21" s="8" customFormat="1" ht="15" x14ac:dyDescent="0.25">
      <c r="A149" s="15"/>
      <c r="B149" s="17"/>
      <c r="C149" s="11" t="s">
        <v>49</v>
      </c>
      <c r="D149" s="2" t="s">
        <v>12</v>
      </c>
      <c r="E149" s="2" t="s">
        <v>12</v>
      </c>
      <c r="F149" s="2" t="s">
        <v>12</v>
      </c>
      <c r="G149" s="2" t="s">
        <v>12</v>
      </c>
      <c r="H149" s="2" t="s">
        <v>12</v>
      </c>
      <c r="I149" s="2" t="s">
        <v>12</v>
      </c>
      <c r="J149" s="2" t="s">
        <v>12</v>
      </c>
      <c r="K149" s="9" t="s">
        <v>12</v>
      </c>
      <c r="L149" s="2" t="s">
        <v>12</v>
      </c>
      <c r="M149" s="9" t="s">
        <v>12</v>
      </c>
      <c r="N149" s="2" t="s">
        <v>12</v>
      </c>
      <c r="O149" s="9" t="s">
        <v>12</v>
      </c>
      <c r="P149" s="2" t="s">
        <v>12</v>
      </c>
      <c r="Q149" s="9" t="s">
        <v>12</v>
      </c>
      <c r="R149" s="2" t="s">
        <v>12</v>
      </c>
      <c r="S149" s="9" t="s">
        <v>12</v>
      </c>
      <c r="T149" s="2" t="s">
        <v>12</v>
      </c>
      <c r="U149" s="9" t="s">
        <v>12</v>
      </c>
    </row>
  </sheetData>
  <mergeCells count="112">
    <mergeCell ref="A1:U1"/>
    <mergeCell ref="A2:U2"/>
    <mergeCell ref="A3:U3"/>
    <mergeCell ref="A4:U4"/>
    <mergeCell ref="A5:U5"/>
    <mergeCell ref="A6:U6"/>
    <mergeCell ref="A7:U7"/>
    <mergeCell ref="L10:M10"/>
    <mergeCell ref="N10:O10"/>
    <mergeCell ref="P10:Q10"/>
    <mergeCell ref="A8:U8"/>
    <mergeCell ref="A15:A16"/>
    <mergeCell ref="A17:A18"/>
    <mergeCell ref="B15:B16"/>
    <mergeCell ref="B17:B18"/>
    <mergeCell ref="J10:K10"/>
    <mergeCell ref="R10:S10"/>
    <mergeCell ref="T10:U10"/>
    <mergeCell ref="A10:A11"/>
    <mergeCell ref="B10:B11"/>
    <mergeCell ref="C10:C11"/>
    <mergeCell ref="D10:F10"/>
    <mergeCell ref="G10:G11"/>
    <mergeCell ref="H10:I10"/>
    <mergeCell ref="A27:A28"/>
    <mergeCell ref="A29:A30"/>
    <mergeCell ref="B29:B30"/>
    <mergeCell ref="B27:B28"/>
    <mergeCell ref="A23:A24"/>
    <mergeCell ref="A25:A26"/>
    <mergeCell ref="B25:B26"/>
    <mergeCell ref="B23:B24"/>
    <mergeCell ref="A19:A20"/>
    <mergeCell ref="A21:A22"/>
    <mergeCell ref="B21:B22"/>
    <mergeCell ref="B19:B20"/>
    <mergeCell ref="A41:A42"/>
    <mergeCell ref="B41:B42"/>
    <mergeCell ref="A39:A40"/>
    <mergeCell ref="B39:B40"/>
    <mergeCell ref="A37:A38"/>
    <mergeCell ref="B37:B38"/>
    <mergeCell ref="A35:A36"/>
    <mergeCell ref="B35:B36"/>
    <mergeCell ref="A31:A32"/>
    <mergeCell ref="A33:A34"/>
    <mergeCell ref="B31:B32"/>
    <mergeCell ref="B33:B34"/>
    <mergeCell ref="A62:A65"/>
    <mergeCell ref="B62:B65"/>
    <mergeCell ref="A58:A61"/>
    <mergeCell ref="B58:B61"/>
    <mergeCell ref="A54:A57"/>
    <mergeCell ref="B54:B57"/>
    <mergeCell ref="A50:A53"/>
    <mergeCell ref="B50:B53"/>
    <mergeCell ref="A43:A44"/>
    <mergeCell ref="B43:B44"/>
    <mergeCell ref="A83:A84"/>
    <mergeCell ref="B83:B84"/>
    <mergeCell ref="A78:A81"/>
    <mergeCell ref="B78:B81"/>
    <mergeCell ref="A74:A77"/>
    <mergeCell ref="B74:B77"/>
    <mergeCell ref="A70:A73"/>
    <mergeCell ref="B70:B73"/>
    <mergeCell ref="A66:A69"/>
    <mergeCell ref="B66:B69"/>
    <mergeCell ref="A93:A94"/>
    <mergeCell ref="B93:B94"/>
    <mergeCell ref="A91:A92"/>
    <mergeCell ref="B91:B92"/>
    <mergeCell ref="A89:A90"/>
    <mergeCell ref="B89:B90"/>
    <mergeCell ref="A87:A88"/>
    <mergeCell ref="B87:B88"/>
    <mergeCell ref="A85:A86"/>
    <mergeCell ref="B85:B86"/>
    <mergeCell ref="A103:A104"/>
    <mergeCell ref="B103:B104"/>
    <mergeCell ref="A101:A102"/>
    <mergeCell ref="B101:B102"/>
    <mergeCell ref="A99:A100"/>
    <mergeCell ref="B99:B100"/>
    <mergeCell ref="A97:A98"/>
    <mergeCell ref="B97:B98"/>
    <mergeCell ref="A95:A96"/>
    <mergeCell ref="B95:B96"/>
    <mergeCell ref="A146:A149"/>
    <mergeCell ref="B146:B149"/>
    <mergeCell ref="A142:A145"/>
    <mergeCell ref="B142:B145"/>
    <mergeCell ref="A138:A141"/>
    <mergeCell ref="B138:B141"/>
    <mergeCell ref="A134:A137"/>
    <mergeCell ref="B134:B137"/>
    <mergeCell ref="A130:A133"/>
    <mergeCell ref="B130:B133"/>
    <mergeCell ref="A107:A108"/>
    <mergeCell ref="B107:B108"/>
    <mergeCell ref="A105:A106"/>
    <mergeCell ref="A126:A129"/>
    <mergeCell ref="B126:B129"/>
    <mergeCell ref="A122:A125"/>
    <mergeCell ref="B122:B125"/>
    <mergeCell ref="A118:A121"/>
    <mergeCell ref="B118:B121"/>
    <mergeCell ref="A111:A112"/>
    <mergeCell ref="B111:B112"/>
    <mergeCell ref="A109:A110"/>
    <mergeCell ref="B109:B110"/>
    <mergeCell ref="B105:B1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59</vt:i4>
      </vt:variant>
    </vt:vector>
  </HeadingPairs>
  <TitlesOfParts>
    <vt:vector size="60" baseType="lpstr">
      <vt:lpstr>Лист1</vt:lpstr>
      <vt:lpstr>Лист1!sub_112010</vt:lpstr>
      <vt:lpstr>Лист1!sub_11211</vt:lpstr>
      <vt:lpstr>Лист1!sub_112111</vt:lpstr>
      <vt:lpstr>Лист1!sub_1121111</vt:lpstr>
      <vt:lpstr>Лист1!sub_1121112</vt:lpstr>
      <vt:lpstr>Лист1!sub_1121113</vt:lpstr>
      <vt:lpstr>Лист1!sub_1121114</vt:lpstr>
      <vt:lpstr>Лист1!sub_112112</vt:lpstr>
      <vt:lpstr>Лист1!sub_1121121</vt:lpstr>
      <vt:lpstr>Лист1!sub_1121122</vt:lpstr>
      <vt:lpstr>Лист1!sub_1121123</vt:lpstr>
      <vt:lpstr>Лист1!sub_1121124</vt:lpstr>
      <vt:lpstr>Лист1!sub_112113</vt:lpstr>
      <vt:lpstr>Лист1!sub_1121131</vt:lpstr>
      <vt:lpstr>Лист1!sub_1121132</vt:lpstr>
      <vt:lpstr>Лист1!sub_1121133</vt:lpstr>
      <vt:lpstr>Лист1!sub_1121134</vt:lpstr>
      <vt:lpstr>Лист1!sub_112114</vt:lpstr>
      <vt:lpstr>Лист1!sub_1121141</vt:lpstr>
      <vt:lpstr>Лист1!sub_1121142</vt:lpstr>
      <vt:lpstr>Лист1!sub_1121143</vt:lpstr>
      <vt:lpstr>Лист1!sub_1121144</vt:lpstr>
      <vt:lpstr>Лист1!sub_112115</vt:lpstr>
      <vt:lpstr>Лист1!sub_1121151</vt:lpstr>
      <vt:lpstr>Лист1!sub_1121152</vt:lpstr>
      <vt:lpstr>Лист1!sub_1121153</vt:lpstr>
      <vt:lpstr>Лист1!sub_112116</vt:lpstr>
      <vt:lpstr>Лист1!sub_1121161</vt:lpstr>
      <vt:lpstr>Лист1!sub_1121162</vt:lpstr>
      <vt:lpstr>Лист1!sub_1121163</vt:lpstr>
      <vt:lpstr>Лист1!sub_11212</vt:lpstr>
      <vt:lpstr>Лист1!sub_112121</vt:lpstr>
      <vt:lpstr>Лист1!sub_1121211</vt:lpstr>
      <vt:lpstr>Лист1!sub_1121212</vt:lpstr>
      <vt:lpstr>Лист1!sub_1121213</vt:lpstr>
      <vt:lpstr>Лист1!sub_1121214</vt:lpstr>
      <vt:lpstr>Лист1!sub_112122</vt:lpstr>
      <vt:lpstr>Лист1!sub_1121221</vt:lpstr>
      <vt:lpstr>Лист1!sub_1121222</vt:lpstr>
      <vt:lpstr>Лист1!sub_1121223</vt:lpstr>
      <vt:lpstr>Лист1!sub_1121224</vt:lpstr>
      <vt:lpstr>Лист1!sub_112123</vt:lpstr>
      <vt:lpstr>Лист1!sub_1121231</vt:lpstr>
      <vt:lpstr>Лист1!sub_1121232</vt:lpstr>
      <vt:lpstr>Лист1!sub_1121233</vt:lpstr>
      <vt:lpstr>Лист1!sub_1121234</vt:lpstr>
      <vt:lpstr>Лист1!sub_112124</vt:lpstr>
      <vt:lpstr>Лист1!sub_1121241</vt:lpstr>
      <vt:lpstr>Лист1!sub_1121242</vt:lpstr>
      <vt:lpstr>Лист1!sub_1121243</vt:lpstr>
      <vt:lpstr>Лист1!sub_1121244</vt:lpstr>
      <vt:lpstr>Лист1!sub_112125</vt:lpstr>
      <vt:lpstr>Лист1!sub_1121251</vt:lpstr>
      <vt:lpstr>Лист1!sub_1121252</vt:lpstr>
      <vt:lpstr>Лист1!sub_1121253</vt:lpstr>
      <vt:lpstr>Лист1!sub_112126</vt:lpstr>
      <vt:lpstr>Лист1!sub_1121261</vt:lpstr>
      <vt:lpstr>Лист1!sub_1121262</vt:lpstr>
      <vt:lpstr>Лист1!sub_1121263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2017-09-21T09:28:47Z</dcterms:modified>
</cp:coreProperties>
</file>