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5" windowWidth="18060" windowHeight="11640"/>
  </bookViews>
  <sheets>
    <sheet name="Жуков, Чувилин, смета" sheetId="1" r:id="rId1"/>
  </sheets>
  <definedNames>
    <definedName name="_xlnm.Print_Area" localSheetId="0">'Жуков, Чувилин, смета'!$A$1:$I$54</definedName>
  </definedNames>
  <calcPr calcId="125725"/>
</workbook>
</file>

<file path=xl/calcChain.xml><?xml version="1.0" encoding="utf-8"?>
<calcChain xmlns="http://schemas.openxmlformats.org/spreadsheetml/2006/main">
  <c r="G47" i="1"/>
  <c r="I47" s="1"/>
  <c r="I46"/>
  <c r="I45"/>
  <c r="I43"/>
  <c r="I42"/>
  <c r="I41"/>
  <c r="I40"/>
  <c r="I39"/>
  <c r="I38"/>
  <c r="I37"/>
  <c r="I36"/>
  <c r="I35"/>
  <c r="I34"/>
  <c r="I33"/>
  <c r="I32"/>
  <c r="G44" l="1"/>
  <c r="I44" s="1"/>
  <c r="I48" s="1"/>
  <c r="I49" l="1"/>
  <c r="I50" s="1"/>
</calcChain>
</file>

<file path=xl/sharedStrings.xml><?xml version="1.0" encoding="utf-8"?>
<sst xmlns="http://schemas.openxmlformats.org/spreadsheetml/2006/main" count="74" uniqueCount="60">
  <si>
    <t xml:space="preserve">Заказчик:        </t>
  </si>
  <si>
    <t>Исполнитель:</t>
  </si>
  <si>
    <t>1-й заместитель генерального директора</t>
  </si>
  <si>
    <t>Директор</t>
  </si>
  <si>
    <t>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</si>
  <si>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</si>
  <si>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 xml:space="preserve">   </t>
  </si>
  <si>
    <t xml:space="preserve">____________________А. Д.Филимонов </t>
  </si>
  <si>
    <t>_____________</t>
  </si>
  <si>
    <t>С. Ю. Яценко</t>
  </si>
  <si>
    <t xml:space="preserve"> "_____"____________________ 20___ г.</t>
  </si>
  <si>
    <t xml:space="preserve">                "_____" __________________20___ г.</t>
  </si>
  <si>
    <t xml:space="preserve"> </t>
  </si>
  <si>
    <t>Смета № ______</t>
  </si>
  <si>
    <t>Проектные работы.</t>
  </si>
  <si>
    <t>Монтаж КЛ-10 кВ от РУ- 6кВ ТП 568 до пунктовой опоры.</t>
  </si>
  <si>
    <t xml:space="preserve">Монтаж ВЛЗ-10 кВ от пунктовой опоры ТП 568 до пунктовой опоры нового КТП , расположенного по адресу: г. Саратов, с/х "Комбайн", СНТ "Мечта-1". </t>
  </si>
  <si>
    <t>Установка новой КТП-400-6/0,4 (1 шт.) с трансформатором ТМГ-250/6 /0,4 (1 шт) по адресу:                                  г. Саратов, с/х "Комбайн", СНТ "Мечта-1"</t>
  </si>
  <si>
    <t>Монтаж КЛ-10 кВ от новой КТП до пунктовой опоры.</t>
  </si>
  <si>
    <t>Монтаж двух КЛ-0,4 кВ от новой КТП до пунктовых опор № 1 и № 2.</t>
  </si>
  <si>
    <t>Монтаж двух ВЛИ-0,4 кВ, от пунктовых опор нового КТП, расположенного по адресу: г. Саратов, с/х "Комбайн", СНТ "Мечта-1"  до концевых опор на границах земельных участков, расположенных по адресу: г. Саратов, с/х "Комбайн", СНТ "Мечта-1"</t>
  </si>
  <si>
    <t>Монтаж ВЛИ-0,4 кВ, от пунктовой опоры ТП 568  до концевой опоры, расположенной по адресу: г. Саратов, с/х "Комбайн", СНТ "Мечта-1"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</si>
  <si>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</si>
  <si>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</si>
  <si>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</si>
  <si>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(общая стоимость строительства) х а%/100хКi</t>
  </si>
  <si>
    <t xml:space="preserve">Стоимость
руб.
</t>
  </si>
  <si>
    <t>Кабельные линии напряжением до 35 кВ интервалы протяженности  до 100 м. Проектная документация.</t>
  </si>
  <si>
    <t>СБЦ 2012 г. Гл. 7, 
Табл.11 п.4, а=11,96 тыс. руб., Осн. показ. Х=20 (м);                        Раздел 2., п.2.1. К1=0,4;                                                    Раздел 3, Гл. 7, Прим.1. К2=1,4;                          Раздел 3, Гл. 7, Прим.3. К3=1,1; Раздел 4, к табл.11; К4=0,555;                                 К5 (удорож)=3,64</t>
  </si>
  <si>
    <t>(а+вх)1000*К1*К2* К3*К4*К5=(11,96+0)*1000*0,4*1,4*1,1*0,555*3,64</t>
  </si>
  <si>
    <t xml:space="preserve">Кабельные линии напряжением до 35 кВ интервалы протяженности до 100 м. Рабочая документация.         </t>
  </si>
  <si>
    <t>СБЦ 2012г.                РазделIII. Табл.17 БЦП а=7,763 тыс. руб. в=0,042 тыс.руб. ;  Осн. показ. Х=20 (м);            М. у. п. 1.4   К1=0,6;  Раздел II Гл.2.8,п. 2.8.1.1  К2=1,4;                     Раздел II Гл.2.8,п. 2.8.1.1  К3=1,1         Раздел III Табл.47 К4=0,565;  (удорож)=3,64</t>
  </si>
  <si>
    <t>(а+вх)1000*К1*К2* К3*К4*К5=(11,96+0)*1000*0,6*1,4*1,1*0,565*3,64</t>
  </si>
  <si>
    <t xml:space="preserve">ВЛ-10 кВ 
Общая стоимость строительства 1088502,14 руб.,                                   в ценах 2001г.- 168025,40 руб.
</t>
  </si>
  <si>
    <t>СБЦ 2003г. Раздел3.
Табл.12 БЦП=13442,03;             Раздел3.Табл.11 п.1 стр.31; К1=2,1 Табл.11 п.4 стр.31; К2=1,2; Табл. А12 п.1; К3=0,620;          К4(удорож.)=3,64</t>
  </si>
  <si>
    <t>13442,03×2,1×1,2×0,620×3.64=</t>
  </si>
  <si>
    <t xml:space="preserve">Установка КТП (1шт) трансформатора ТМГ 400/6-0,4 (1 шт.)
 Общая стоимость   912883,23 руб.,                    в ценах 2001г.- 82159,49  руб.
</t>
  </si>
  <si>
    <t>СБЦ 2003г. Раздел3.
Табл.11 БЦП=7394,35; Раздел1. стр.10 п.1.8.4      К1=0,7;                  Раздел 3.Табл.А12 п.2 К2=0,85; К3(удорож.)=3,64</t>
  </si>
  <si>
    <t xml:space="preserve">7394,35 х0,7х
0,85×3,64
</t>
  </si>
  <si>
    <t xml:space="preserve">ВЛИ-0,4 кВ 
Общая стоимость строительства 160000,0руб.,                                   в ценах 2001г.- 24698,22 руб.
</t>
  </si>
  <si>
    <t>СБЦ 2003г. Раздел3.
Табл.12 БЦП=1975,86;             Раздел3.Табл.11 п.1 стр.31; К1=2,4 Табл.11 п.4 стр.31; К2=1,2; Табл. А12 п.1; К3=0,805;          К4(удорож.)=3,64</t>
  </si>
  <si>
    <t>1975,86×2,4×1,2×0,805×3.64=</t>
  </si>
  <si>
    <t xml:space="preserve">ВЛИ-0,4 кВ 
Общая стоимость строительства 144261,64 руб.,                                   в ценах 2001г.- 22261,84 руб.
</t>
  </si>
  <si>
    <t>СБЦ 2003г. Раздел3.
Табл.12 БЦП=1780,95;             Раздел3.Табл.11 п.1 стр.31; К1=2,4 Табл.11 п.4 стр.31; К2=1,2; Табл. А12 п.1; К3=0,805;          К4(удорож.)=3,64</t>
  </si>
  <si>
    <t>1780,95×2,4×1,2×0,805×3.64=</t>
  </si>
  <si>
    <t>Расчет токов короткого замыкания</t>
  </si>
  <si>
    <t xml:space="preserve">Раздел 4.2 Табл.30 п.1.            Раздел 2 п.2.11;                      Раздел 4.2 Табл.30 столбец 7 К2(1)       </t>
  </si>
  <si>
    <t>Срп(п)=(а+вх)*К2(1)*Кинд*К3*=(0+800*2)*0,5*3,64</t>
  </si>
  <si>
    <t>Релейная защита электроцепи</t>
  </si>
  <si>
    <t>Раздел 4.2 Табл.28 п.1 Раздел 4.2 Табл.28  столбец 7 К2(1)</t>
  </si>
  <si>
    <r>
      <t>С</t>
    </r>
    <r>
      <rPr>
        <vertAlign val="subscript"/>
        <sz val="12"/>
        <rFont val="Times New Roman"/>
        <family val="1"/>
        <charset val="204"/>
      </rPr>
      <t>рп(п)</t>
    </r>
    <r>
      <rPr>
        <sz val="12"/>
        <color indexed="8"/>
        <rFont val="Times New Roman"/>
        <family val="1"/>
        <charset val="204"/>
      </rPr>
      <t>=(а+вх)*К2(1)*К</t>
    </r>
    <r>
      <rPr>
        <vertAlign val="subscript"/>
        <sz val="12"/>
        <rFont val="Times New Roman"/>
        <family val="1"/>
        <charset val="204"/>
      </rPr>
      <t xml:space="preserve">инд </t>
    </r>
    <r>
      <rPr>
        <sz val="12"/>
        <rFont val="Times New Roman"/>
        <family val="1"/>
        <charset val="204"/>
      </rPr>
      <t xml:space="preserve">*К3 </t>
    </r>
    <r>
      <rPr>
        <vertAlign val="subscript"/>
        <sz val="12"/>
        <rFont val="Times New Roman"/>
        <family val="1"/>
        <charset val="204"/>
      </rPr>
      <t xml:space="preserve">              </t>
    </r>
    <r>
      <rPr>
        <sz val="12"/>
        <rFont val="Times New Roman"/>
        <family val="1"/>
        <charset val="204"/>
      </rPr>
      <t xml:space="preserve">            (0+1220*2)*0,68*3,64</t>
    </r>
  </si>
  <si>
    <t xml:space="preserve">Сбор исходных данных 10%                                  </t>
  </si>
  <si>
    <t>От п.1.-12.</t>
  </si>
  <si>
    <t>Инженерно- геодезические изыскания</t>
  </si>
  <si>
    <t xml:space="preserve">ИТОГО </t>
  </si>
  <si>
    <t>НДС 18%</t>
  </si>
  <si>
    <t>ВСЕГО</t>
  </si>
  <si>
    <t>Т. В. Маркина____________________</t>
  </si>
  <si>
    <t>Сахаров А. П.______________________</t>
  </si>
  <si>
    <t>Приложение № 3 к договору №_____от "____"____________20____г.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</si>
</sst>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0" fontId="8" fillId="0" borderId="6">
      <alignment horizontal="center" vertical="center"/>
    </xf>
  </cellStyleXfs>
  <cellXfs count="75">
    <xf numFmtId="0" fontId="0" fillId="0" borderId="0" xfId="0"/>
    <xf numFmtId="0" fontId="1" fillId="0" borderId="0" xfId="0" applyFont="1"/>
    <xf numFmtId="0" fontId="1" fillId="0" borderId="0" xfId="1" applyFont="1"/>
    <xf numFmtId="0" fontId="3" fillId="0" borderId="0" xfId="1"/>
    <xf numFmtId="0" fontId="4" fillId="0" borderId="0" xfId="1" applyFont="1"/>
    <xf numFmtId="0" fontId="3" fillId="0" borderId="0" xfId="1" applyFont="1"/>
    <xf numFmtId="0" fontId="5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0" fontId="3" fillId="0" borderId="6" xfId="2" applyBorder="1" applyAlignment="1">
      <alignment horizontal="center" vertical="center"/>
    </xf>
    <xf numFmtId="2" fontId="8" fillId="0" borderId="14" xfId="0" applyNumberFormat="1" applyFont="1" applyBorder="1" applyAlignment="1">
      <alignment horizontal="center" vertical="center"/>
    </xf>
    <xf numFmtId="2" fontId="1" fillId="0" borderId="0" xfId="3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/>
    <xf numFmtId="2" fontId="1" fillId="0" borderId="6" xfId="0" applyNumberFormat="1" applyFont="1" applyBorder="1" applyAlignment="1">
      <alignment horizontal="center"/>
    </xf>
    <xf numFmtId="2" fontId="10" fillId="0" borderId="6" xfId="0" applyNumberFormat="1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0" fontId="5" fillId="0" borderId="2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1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2" fontId="1" fillId="0" borderId="1" xfId="3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1" applyFont="1" applyAlignment="1"/>
    <xf numFmtId="0" fontId="1" fillId="0" borderId="0" xfId="1" applyFont="1" applyAlignment="1">
      <alignment horizontal="left"/>
    </xf>
    <xf numFmtId="0" fontId="5" fillId="0" borderId="0" xfId="0" applyFont="1" applyAlignment="1">
      <alignment horizontal="center"/>
    </xf>
  </cellXfs>
  <cellStyles count="7">
    <cellStyle name="Обычный" xfId="0" builtinId="0"/>
    <cellStyle name="Обычный 2" xfId="1"/>
    <cellStyle name="Обычный 3" xfId="4"/>
    <cellStyle name="Обычный 4" xfId="2"/>
    <cellStyle name="Обычный 4 2" xfId="3"/>
    <cellStyle name="Процентный 2" xfId="5"/>
    <cellStyle name="Стиль 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5"/>
  <sheetViews>
    <sheetView tabSelected="1" view="pageBreakPreview" zoomScale="75" zoomScaleNormal="90" zoomScaleSheetLayoutView="75" workbookViewId="0">
      <selection activeCell="A12" sqref="A12:I12"/>
    </sheetView>
  </sheetViews>
  <sheetFormatPr defaultRowHeight="15.75"/>
  <cols>
    <col min="1" max="1" width="5.5703125" style="1" customWidth="1"/>
    <col min="2" max="3" width="9.140625" style="1"/>
    <col min="4" max="4" width="7.28515625" style="1" customWidth="1"/>
    <col min="5" max="5" width="9.140625" style="1" customWidth="1"/>
    <col min="6" max="6" width="15.42578125" style="1" customWidth="1"/>
    <col min="7" max="7" width="9.140625" style="1"/>
    <col min="8" max="8" width="21.42578125" style="1" customWidth="1"/>
    <col min="9" max="9" width="22.7109375" style="1" customWidth="1"/>
    <col min="10" max="10" width="0.140625" style="1" customWidth="1"/>
    <col min="11" max="16384" width="9.140625" style="1"/>
  </cols>
  <sheetData>
    <row r="1" spans="1:9">
      <c r="B1" s="71" t="s">
        <v>59</v>
      </c>
      <c r="C1" s="71"/>
      <c r="D1" s="71"/>
      <c r="E1" s="71"/>
      <c r="F1" s="71"/>
      <c r="G1" s="71"/>
      <c r="H1" s="71"/>
      <c r="I1" s="71"/>
    </row>
    <row r="3" spans="1:9" s="3" customFormat="1">
      <c r="A3" s="2" t="s">
        <v>0</v>
      </c>
      <c r="B3" s="2"/>
      <c r="C3" s="2"/>
      <c r="D3" s="2"/>
      <c r="E3" s="2"/>
      <c r="F3" s="2"/>
      <c r="G3" s="2"/>
      <c r="H3" s="2" t="s">
        <v>1</v>
      </c>
      <c r="I3" s="2"/>
    </row>
    <row r="4" spans="1:9" s="3" customFormat="1">
      <c r="A4" s="2" t="s">
        <v>2</v>
      </c>
      <c r="B4" s="2"/>
      <c r="C4" s="2"/>
      <c r="D4" s="2"/>
      <c r="E4" s="2"/>
      <c r="F4" s="2"/>
      <c r="G4" s="2"/>
      <c r="H4" s="2" t="s">
        <v>3</v>
      </c>
      <c r="I4" s="2"/>
    </row>
    <row r="5" spans="1:9" s="3" customFormat="1">
      <c r="A5" s="2" t="s">
        <v>4</v>
      </c>
      <c r="B5" s="2"/>
      <c r="C5" s="2"/>
      <c r="D5" s="2"/>
      <c r="E5" s="2"/>
      <c r="F5" s="2"/>
      <c r="G5" s="2"/>
      <c r="H5" s="2" t="s">
        <v>5</v>
      </c>
      <c r="I5" s="2"/>
    </row>
    <row r="6" spans="1:9" s="3" customFormat="1">
      <c r="A6" s="2" t="s">
        <v>6</v>
      </c>
      <c r="B6" s="2"/>
      <c r="C6" s="2"/>
      <c r="D6" s="2"/>
      <c r="E6" s="2"/>
      <c r="F6" s="2"/>
      <c r="G6" s="2"/>
      <c r="H6" s="2"/>
      <c r="I6" s="2"/>
    </row>
    <row r="7" spans="1:9" s="3" customFormat="1">
      <c r="A7" s="4" t="s">
        <v>7</v>
      </c>
      <c r="B7" s="2"/>
      <c r="C7" s="2"/>
      <c r="D7" s="2"/>
      <c r="E7" s="2"/>
      <c r="F7" s="2"/>
      <c r="G7" s="2"/>
      <c r="H7" s="4" t="s">
        <v>8</v>
      </c>
      <c r="I7" s="2" t="s">
        <v>9</v>
      </c>
    </row>
    <row r="8" spans="1:9" s="3" customFormat="1">
      <c r="A8" s="72" t="s">
        <v>10</v>
      </c>
      <c r="B8" s="72"/>
      <c r="C8" s="72"/>
      <c r="D8" s="72"/>
      <c r="E8" s="72"/>
      <c r="F8" s="2"/>
      <c r="G8" s="73" t="s">
        <v>11</v>
      </c>
      <c r="H8" s="73"/>
      <c r="I8" s="73"/>
    </row>
    <row r="9" spans="1:9" s="3" customFormat="1">
      <c r="A9" s="4"/>
      <c r="G9" s="5" t="s">
        <v>12</v>
      </c>
      <c r="H9" s="4"/>
    </row>
    <row r="10" spans="1:9">
      <c r="A10" s="74" t="s">
        <v>13</v>
      </c>
      <c r="B10" s="74"/>
      <c r="C10" s="74"/>
      <c r="D10" s="74"/>
      <c r="E10" s="74"/>
      <c r="F10" s="74"/>
      <c r="G10" s="74"/>
      <c r="H10" s="74"/>
      <c r="I10" s="74"/>
    </row>
    <row r="11" spans="1:9">
      <c r="A11" s="6"/>
      <c r="B11" s="6"/>
      <c r="C11" s="6"/>
      <c r="D11" s="6"/>
      <c r="E11" s="6"/>
      <c r="F11" s="6"/>
      <c r="G11" s="6"/>
      <c r="H11" s="6"/>
      <c r="I11" s="6"/>
    </row>
    <row r="12" spans="1:9">
      <c r="A12" s="74" t="s">
        <v>14</v>
      </c>
      <c r="B12" s="74"/>
      <c r="C12" s="74"/>
      <c r="D12" s="74"/>
      <c r="E12" s="74"/>
      <c r="F12" s="74"/>
      <c r="G12" s="74"/>
      <c r="H12" s="74"/>
      <c r="I12" s="74"/>
    </row>
    <row r="13" spans="1:9">
      <c r="A13" s="6"/>
      <c r="B13" s="6"/>
      <c r="C13" s="6"/>
      <c r="D13" s="6"/>
      <c r="E13" s="6"/>
      <c r="F13" s="6"/>
      <c r="G13" s="6"/>
      <c r="H13" s="6"/>
      <c r="I13" s="6"/>
    </row>
    <row r="14" spans="1:9">
      <c r="A14" s="74" t="s">
        <v>15</v>
      </c>
      <c r="B14" s="74"/>
      <c r="C14" s="74"/>
      <c r="D14" s="74"/>
      <c r="E14" s="74"/>
      <c r="F14" s="74"/>
      <c r="G14" s="74"/>
      <c r="H14" s="74"/>
      <c r="I14" s="74"/>
    </row>
    <row r="15" spans="1:9" hidden="1">
      <c r="A15" s="6"/>
      <c r="B15" s="6"/>
      <c r="C15" s="6"/>
      <c r="D15" s="6"/>
      <c r="E15" s="6"/>
      <c r="F15" s="6"/>
      <c r="G15" s="6"/>
      <c r="H15" s="6"/>
      <c r="I15" s="6"/>
    </row>
    <row r="16" spans="1:9" ht="31.5" customHeight="1">
      <c r="A16" s="65" t="s">
        <v>16</v>
      </c>
      <c r="B16" s="65"/>
      <c r="C16" s="65"/>
      <c r="D16" s="65"/>
      <c r="E16" s="65"/>
      <c r="F16" s="65"/>
      <c r="G16" s="65"/>
      <c r="H16" s="65"/>
      <c r="I16" s="65"/>
    </row>
    <row r="17" spans="1:9" ht="36.75" customHeight="1">
      <c r="A17" s="65" t="s">
        <v>17</v>
      </c>
      <c r="B17" s="65"/>
      <c r="C17" s="65"/>
      <c r="D17" s="65"/>
      <c r="E17" s="65"/>
      <c r="F17" s="65"/>
      <c r="G17" s="65"/>
      <c r="H17" s="65"/>
      <c r="I17" s="65"/>
    </row>
    <row r="18" spans="1:9" ht="16.5" customHeight="1">
      <c r="A18" s="65" t="s">
        <v>18</v>
      </c>
      <c r="B18" s="65"/>
      <c r="C18" s="65"/>
      <c r="D18" s="65"/>
      <c r="E18" s="65"/>
      <c r="F18" s="65"/>
      <c r="G18" s="65"/>
      <c r="H18" s="65"/>
      <c r="I18" s="65"/>
    </row>
    <row r="19" spans="1:9" customFormat="1" ht="20.25" customHeight="1">
      <c r="A19" s="66" t="s">
        <v>19</v>
      </c>
      <c r="B19" s="66"/>
      <c r="C19" s="66"/>
      <c r="D19" s="66"/>
      <c r="E19" s="66"/>
      <c r="F19" s="66"/>
      <c r="G19" s="66"/>
      <c r="H19" s="66"/>
      <c r="I19" s="66"/>
    </row>
    <row r="20" spans="1:9" customFormat="1" ht="23.25" customHeight="1">
      <c r="A20" s="67" t="s">
        <v>20</v>
      </c>
      <c r="B20" s="67"/>
      <c r="C20" s="67"/>
      <c r="D20" s="67"/>
      <c r="E20" s="67"/>
      <c r="F20" s="67"/>
      <c r="G20" s="67"/>
      <c r="H20" s="67"/>
      <c r="I20" s="67"/>
    </row>
    <row r="21" spans="1:9" customFormat="1" ht="25.5" customHeight="1">
      <c r="A21" s="68"/>
      <c r="B21" s="68"/>
      <c r="C21" s="68"/>
      <c r="D21" s="68"/>
      <c r="E21" s="68"/>
      <c r="F21" s="68"/>
      <c r="G21" s="68"/>
      <c r="H21" s="68"/>
      <c r="I21" s="68"/>
    </row>
    <row r="22" spans="1:9" customFormat="1" ht="23.25" hidden="1" customHeight="1">
      <c r="A22" s="68"/>
      <c r="B22" s="68"/>
      <c r="C22" s="68"/>
      <c r="D22" s="68"/>
      <c r="E22" s="68"/>
      <c r="F22" s="68"/>
      <c r="G22" s="68"/>
      <c r="H22" s="68"/>
      <c r="I22" s="68"/>
    </row>
    <row r="23" spans="1:9" customFormat="1" ht="23.25" hidden="1" customHeight="1">
      <c r="A23" s="67"/>
      <c r="B23" s="67"/>
      <c r="C23" s="67"/>
      <c r="D23" s="67"/>
      <c r="E23" s="67"/>
      <c r="F23" s="67"/>
      <c r="G23" s="67"/>
      <c r="H23" s="67"/>
      <c r="I23" s="67"/>
    </row>
    <row r="24" spans="1:9" customFormat="1" ht="23.25" customHeight="1">
      <c r="A24" s="69" t="s">
        <v>21</v>
      </c>
      <c r="B24" s="69"/>
      <c r="C24" s="69"/>
      <c r="D24" s="69"/>
      <c r="E24" s="69"/>
      <c r="F24" s="69"/>
      <c r="G24" s="69"/>
      <c r="H24" s="69"/>
      <c r="I24" s="69"/>
    </row>
    <row r="25" spans="1:9" customFormat="1" ht="21" customHeight="1">
      <c r="A25" s="69"/>
      <c r="B25" s="69"/>
      <c r="C25" s="69"/>
      <c r="D25" s="69"/>
      <c r="E25" s="69"/>
      <c r="F25" s="69"/>
      <c r="G25" s="69"/>
      <c r="H25" s="69"/>
      <c r="I25" s="69"/>
    </row>
    <row r="26" spans="1:9" customFormat="1" ht="5.25" hidden="1" customHeight="1">
      <c r="A26" s="69"/>
      <c r="B26" s="69"/>
      <c r="C26" s="69"/>
      <c r="D26" s="69"/>
      <c r="E26" s="69"/>
      <c r="F26" s="69"/>
      <c r="G26" s="69"/>
      <c r="H26" s="69"/>
      <c r="I26" s="69"/>
    </row>
    <row r="27" spans="1:9" customFormat="1" ht="23.25" hidden="1" customHeight="1">
      <c r="A27" s="70"/>
      <c r="B27" s="69"/>
      <c r="C27" s="69"/>
      <c r="D27" s="69"/>
      <c r="E27" s="70"/>
      <c r="F27" s="70"/>
      <c r="G27" s="70"/>
      <c r="H27" s="70"/>
      <c r="I27" s="70"/>
    </row>
    <row r="28" spans="1:9">
      <c r="A28" s="48" t="s">
        <v>22</v>
      </c>
      <c r="B28" s="49" t="s">
        <v>23</v>
      </c>
      <c r="C28" s="50"/>
      <c r="D28" s="51"/>
      <c r="E28" s="50" t="s">
        <v>24</v>
      </c>
      <c r="F28" s="51"/>
      <c r="G28" s="49" t="s">
        <v>25</v>
      </c>
      <c r="H28" s="58"/>
      <c r="I28" s="63" t="s">
        <v>26</v>
      </c>
    </row>
    <row r="29" spans="1:9">
      <c r="A29" s="48"/>
      <c r="B29" s="52"/>
      <c r="C29" s="53"/>
      <c r="D29" s="54"/>
      <c r="E29" s="53"/>
      <c r="F29" s="54"/>
      <c r="G29" s="59"/>
      <c r="H29" s="60"/>
      <c r="I29" s="64"/>
    </row>
    <row r="30" spans="1:9">
      <c r="A30" s="48"/>
      <c r="B30" s="52"/>
      <c r="C30" s="53"/>
      <c r="D30" s="54"/>
      <c r="E30" s="53"/>
      <c r="F30" s="54"/>
      <c r="G30" s="59"/>
      <c r="H30" s="60"/>
      <c r="I30" s="64"/>
    </row>
    <row r="31" spans="1:9">
      <c r="A31" s="48"/>
      <c r="B31" s="55"/>
      <c r="C31" s="56"/>
      <c r="D31" s="57"/>
      <c r="E31" s="56"/>
      <c r="F31" s="57"/>
      <c r="G31" s="61"/>
      <c r="H31" s="62"/>
      <c r="I31" s="64"/>
    </row>
    <row r="32" spans="1:9" ht="177" customHeight="1">
      <c r="A32" s="7">
        <v>1</v>
      </c>
      <c r="B32" s="33" t="s">
        <v>27</v>
      </c>
      <c r="C32" s="34"/>
      <c r="D32" s="35"/>
      <c r="E32" s="33" t="s">
        <v>28</v>
      </c>
      <c r="F32" s="35"/>
      <c r="G32" s="33" t="s">
        <v>29</v>
      </c>
      <c r="H32" s="35"/>
      <c r="I32" s="8">
        <f>11960*0.4*1.4*1.1*0.555*3.64</f>
        <v>14883.540672000001</v>
      </c>
    </row>
    <row r="33" spans="1:21" ht="211.5" customHeight="1">
      <c r="A33" s="7">
        <v>2</v>
      </c>
      <c r="B33" s="40" t="s">
        <v>30</v>
      </c>
      <c r="C33" s="41"/>
      <c r="D33" s="42"/>
      <c r="E33" s="40" t="s">
        <v>31</v>
      </c>
      <c r="F33" s="42"/>
      <c r="G33" s="40" t="s">
        <v>32</v>
      </c>
      <c r="H33" s="42"/>
      <c r="I33" s="9">
        <f>(11.96+0)*1000*0.6*1.4*1.1*0.565*3.64</f>
        <v>22727.568864000001</v>
      </c>
    </row>
    <row r="34" spans="1:21" ht="180" customHeight="1">
      <c r="A34" s="7">
        <v>3</v>
      </c>
      <c r="B34" s="33" t="s">
        <v>33</v>
      </c>
      <c r="C34" s="34"/>
      <c r="D34" s="35"/>
      <c r="E34" s="33" t="s">
        <v>34</v>
      </c>
      <c r="F34" s="35"/>
      <c r="G34" s="33" t="s">
        <v>35</v>
      </c>
      <c r="H34" s="35"/>
      <c r="I34" s="10">
        <f>13442.03*2.1*1.2*0.62*3.64</f>
        <v>76446.652726080007</v>
      </c>
    </row>
    <row r="35" spans="1:21" ht="134.25" customHeight="1">
      <c r="A35" s="7">
        <v>4</v>
      </c>
      <c r="B35" s="45" t="s">
        <v>36</v>
      </c>
      <c r="C35" s="46"/>
      <c r="D35" s="47"/>
      <c r="E35" s="33" t="s">
        <v>37</v>
      </c>
      <c r="F35" s="35"/>
      <c r="G35" s="33" t="s">
        <v>38</v>
      </c>
      <c r="H35" s="35"/>
      <c r="I35" s="8">
        <f>7394.35*0.7*0.85*3.64</f>
        <v>16014.683230000001</v>
      </c>
    </row>
    <row r="36" spans="1:21" ht="177" customHeight="1">
      <c r="A36" s="7">
        <v>5</v>
      </c>
      <c r="B36" s="33" t="s">
        <v>27</v>
      </c>
      <c r="C36" s="34"/>
      <c r="D36" s="35"/>
      <c r="E36" s="33" t="s">
        <v>28</v>
      </c>
      <c r="F36" s="35"/>
      <c r="G36" s="33" t="s">
        <v>29</v>
      </c>
      <c r="H36" s="35"/>
      <c r="I36" s="8">
        <f>11960*0.4*1.4*1.1*0.555*3.64</f>
        <v>14883.540672000001</v>
      </c>
    </row>
    <row r="37" spans="1:21" ht="211.5" customHeight="1">
      <c r="A37" s="7">
        <v>6</v>
      </c>
      <c r="B37" s="40" t="s">
        <v>30</v>
      </c>
      <c r="C37" s="41"/>
      <c r="D37" s="42"/>
      <c r="E37" s="40" t="s">
        <v>31</v>
      </c>
      <c r="F37" s="42"/>
      <c r="G37" s="40" t="s">
        <v>32</v>
      </c>
      <c r="H37" s="42"/>
      <c r="I37" s="9">
        <f>(11.96+0)*1000*0.6*1.4*1.1*0.565*3.64</f>
        <v>22727.568864000001</v>
      </c>
    </row>
    <row r="38" spans="1:21" ht="199.5" customHeight="1">
      <c r="A38" s="7">
        <v>7</v>
      </c>
      <c r="B38" s="33" t="s">
        <v>27</v>
      </c>
      <c r="C38" s="34"/>
      <c r="D38" s="35"/>
      <c r="E38" s="33" t="s">
        <v>28</v>
      </c>
      <c r="F38" s="35"/>
      <c r="G38" s="33" t="s">
        <v>29</v>
      </c>
      <c r="H38" s="35"/>
      <c r="I38" s="8">
        <f>11960*0.4*1.4*1.1*0.555*3.64</f>
        <v>14883.540672000001</v>
      </c>
    </row>
    <row r="39" spans="1:21" ht="222.75" customHeight="1">
      <c r="A39" s="7">
        <v>8</v>
      </c>
      <c r="B39" s="40" t="s">
        <v>30</v>
      </c>
      <c r="C39" s="41"/>
      <c r="D39" s="42"/>
      <c r="E39" s="40" t="s">
        <v>31</v>
      </c>
      <c r="F39" s="42"/>
      <c r="G39" s="40" t="s">
        <v>32</v>
      </c>
      <c r="H39" s="42"/>
      <c r="I39" s="9">
        <f>(11.96+0)*1000*0.6*1.4*1.1*0.565*3.64</f>
        <v>22727.568864000001</v>
      </c>
    </row>
    <row r="40" spans="1:21" ht="135" customHeight="1">
      <c r="A40" s="7">
        <v>9</v>
      </c>
      <c r="B40" s="33" t="s">
        <v>39</v>
      </c>
      <c r="C40" s="34"/>
      <c r="D40" s="35"/>
      <c r="E40" s="33" t="s">
        <v>40</v>
      </c>
      <c r="F40" s="35"/>
      <c r="G40" s="33" t="s">
        <v>41</v>
      </c>
      <c r="H40" s="35"/>
      <c r="I40" s="8">
        <f>1975.86*2.4*1.2*0.805*3.64</f>
        <v>16674.235119360001</v>
      </c>
    </row>
    <row r="41" spans="1:21" ht="182.25" customHeight="1">
      <c r="A41" s="7">
        <v>10</v>
      </c>
      <c r="B41" s="33" t="s">
        <v>42</v>
      </c>
      <c r="C41" s="34"/>
      <c r="D41" s="35"/>
      <c r="E41" s="33" t="s">
        <v>43</v>
      </c>
      <c r="F41" s="35"/>
      <c r="G41" s="33" t="s">
        <v>44</v>
      </c>
      <c r="H41" s="35"/>
      <c r="I41" s="8">
        <f>1780.95*2.4*1.2*0.805*3.64</f>
        <v>15029.394307199998</v>
      </c>
    </row>
    <row r="42" spans="1:21" ht="94.5" customHeight="1">
      <c r="A42" s="11">
        <v>11</v>
      </c>
      <c r="B42" s="40" t="s">
        <v>45</v>
      </c>
      <c r="C42" s="41"/>
      <c r="D42" s="42"/>
      <c r="E42" s="40" t="s">
        <v>46</v>
      </c>
      <c r="F42" s="42"/>
      <c r="G42" s="40" t="s">
        <v>47</v>
      </c>
      <c r="H42" s="42"/>
      <c r="I42" s="39">
        <f>(0+800*2)*0.5*3.64</f>
        <v>2912</v>
      </c>
      <c r="J42" s="39"/>
    </row>
    <row r="43" spans="1:21" ht="72.75" customHeight="1">
      <c r="A43" s="11">
        <v>12</v>
      </c>
      <c r="B43" s="40" t="s">
        <v>48</v>
      </c>
      <c r="C43" s="41"/>
      <c r="D43" s="42"/>
      <c r="E43" s="33" t="s">
        <v>49</v>
      </c>
      <c r="F43" s="35"/>
      <c r="G43" s="43" t="s">
        <v>50</v>
      </c>
      <c r="H43" s="44"/>
      <c r="I43" s="12">
        <f>(0+1220*2)*0.68*3.64</f>
        <v>6039.4880000000003</v>
      </c>
      <c r="J43" s="13"/>
    </row>
    <row r="44" spans="1:21" ht="61.5" customHeight="1">
      <c r="A44" s="7">
        <v>13</v>
      </c>
      <c r="B44" s="40" t="s">
        <v>51</v>
      </c>
      <c r="C44" s="41"/>
      <c r="D44" s="42"/>
      <c r="E44" s="40" t="s">
        <v>52</v>
      </c>
      <c r="F44" s="42"/>
      <c r="G44" s="36">
        <f>(I32+I33+I34+I35+I36+I37+I38+I39+I40+I41+I42+I43)*0.1</f>
        <v>24594.978199064004</v>
      </c>
      <c r="H44" s="37"/>
      <c r="I44" s="12">
        <f>G44</f>
        <v>24594.978199064004</v>
      </c>
      <c r="M44" s="14"/>
      <c r="N44" s="38"/>
      <c r="O44" s="38"/>
      <c r="P44" s="38"/>
      <c r="Q44" s="38"/>
      <c r="R44" s="38"/>
      <c r="S44" s="38"/>
      <c r="T44" s="38"/>
      <c r="U44" s="15"/>
    </row>
    <row r="45" spans="1:21" ht="56.25" customHeight="1">
      <c r="A45" s="7">
        <v>14</v>
      </c>
      <c r="B45" s="33" t="s">
        <v>53</v>
      </c>
      <c r="C45" s="34"/>
      <c r="D45" s="35"/>
      <c r="E45" s="31"/>
      <c r="F45" s="32"/>
      <c r="G45" s="36">
        <v>42373</v>
      </c>
      <c r="H45" s="37"/>
      <c r="I45" s="9">
        <f>G45</f>
        <v>42373</v>
      </c>
    </row>
    <row r="46" spans="1:21" ht="56.25" customHeight="1">
      <c r="A46" s="7">
        <v>15</v>
      </c>
      <c r="B46" s="33" t="s">
        <v>53</v>
      </c>
      <c r="C46" s="34"/>
      <c r="D46" s="35"/>
      <c r="E46" s="16"/>
      <c r="F46" s="17"/>
      <c r="G46" s="36">
        <v>29295</v>
      </c>
      <c r="H46" s="37"/>
      <c r="I46" s="9">
        <f>G46</f>
        <v>29295</v>
      </c>
    </row>
    <row r="47" spans="1:21" ht="56.25" customHeight="1">
      <c r="A47" s="7">
        <v>16</v>
      </c>
      <c r="B47" s="33" t="s">
        <v>53</v>
      </c>
      <c r="C47" s="34"/>
      <c r="D47" s="35"/>
      <c r="E47" s="16"/>
      <c r="F47" s="17"/>
      <c r="G47" s="36">
        <f>27729</f>
        <v>27729</v>
      </c>
      <c r="H47" s="37"/>
      <c r="I47" s="9">
        <f>G47</f>
        <v>27729</v>
      </c>
    </row>
    <row r="48" spans="1:21" ht="21.75" customHeight="1">
      <c r="A48" s="18"/>
      <c r="B48" s="28" t="s">
        <v>54</v>
      </c>
      <c r="C48" s="29"/>
      <c r="D48" s="30"/>
      <c r="E48" s="31"/>
      <c r="F48" s="32"/>
      <c r="G48" s="31"/>
      <c r="H48" s="32"/>
      <c r="I48" s="19">
        <f>I32+I33+I34+I35+I36+I37+I38+I39+I40+I41+I42+I43+I44+I45+I46+I47</f>
        <v>369941.76018970401</v>
      </c>
    </row>
    <row r="49" spans="1:9" ht="21.75" customHeight="1">
      <c r="A49" s="18"/>
      <c r="B49" s="28" t="s">
        <v>55</v>
      </c>
      <c r="C49" s="29"/>
      <c r="D49" s="30"/>
      <c r="E49" s="31"/>
      <c r="F49" s="32"/>
      <c r="G49" s="31"/>
      <c r="H49" s="32"/>
      <c r="I49" s="19">
        <f>ROUND(I48*18%,2)</f>
        <v>66589.52</v>
      </c>
    </row>
    <row r="50" spans="1:9" ht="19.5" customHeight="1">
      <c r="A50" s="18"/>
      <c r="B50" s="28" t="s">
        <v>56</v>
      </c>
      <c r="C50" s="29"/>
      <c r="D50" s="30"/>
      <c r="E50" s="31"/>
      <c r="F50" s="32"/>
      <c r="G50" s="31"/>
      <c r="H50" s="32"/>
      <c r="I50" s="20">
        <f>I48+I49</f>
        <v>436531.28018970403</v>
      </c>
    </row>
    <row r="51" spans="1:9">
      <c r="A51" s="21"/>
      <c r="B51" s="22"/>
      <c r="C51" s="23"/>
      <c r="D51" s="23"/>
      <c r="E51" s="24"/>
      <c r="F51" s="24"/>
      <c r="G51" s="25"/>
      <c r="H51" s="25"/>
      <c r="I51" s="26"/>
    </row>
    <row r="52" spans="1:9">
      <c r="A52" s="1" t="s">
        <v>57</v>
      </c>
    </row>
    <row r="54" spans="1:9">
      <c r="A54" s="1" t="s">
        <v>58</v>
      </c>
    </row>
    <row r="55" spans="1:9">
      <c r="E55" s="27"/>
      <c r="F55" s="27"/>
      <c r="G55" s="27"/>
    </row>
  </sheetData>
  <mergeCells count="76">
    <mergeCell ref="A14:I14"/>
    <mergeCell ref="B1:I1"/>
    <mergeCell ref="A8:E8"/>
    <mergeCell ref="G8:I8"/>
    <mergeCell ref="A10:I10"/>
    <mergeCell ref="A12:I12"/>
    <mergeCell ref="B32:D32"/>
    <mergeCell ref="E32:F32"/>
    <mergeCell ref="G32:H32"/>
    <mergeCell ref="A16:I16"/>
    <mergeCell ref="A17:I17"/>
    <mergeCell ref="A18:I18"/>
    <mergeCell ref="A19:I19"/>
    <mergeCell ref="A20:I23"/>
    <mergeCell ref="A24:I27"/>
    <mergeCell ref="A28:A31"/>
    <mergeCell ref="B28:D31"/>
    <mergeCell ref="E28:F31"/>
    <mergeCell ref="G28:H31"/>
    <mergeCell ref="I28:I31"/>
    <mergeCell ref="B33:D33"/>
    <mergeCell ref="E33:F33"/>
    <mergeCell ref="G33:H33"/>
    <mergeCell ref="B34:D34"/>
    <mergeCell ref="E34:F34"/>
    <mergeCell ref="G34:H34"/>
    <mergeCell ref="B35:D35"/>
    <mergeCell ref="E35:F35"/>
    <mergeCell ref="G35:H35"/>
    <mergeCell ref="B36:D36"/>
    <mergeCell ref="E36:F36"/>
    <mergeCell ref="G36:H36"/>
    <mergeCell ref="B37:D37"/>
    <mergeCell ref="E37:F37"/>
    <mergeCell ref="G37:H37"/>
    <mergeCell ref="B38:D38"/>
    <mergeCell ref="E38:F38"/>
    <mergeCell ref="G38:H38"/>
    <mergeCell ref="B39:D39"/>
    <mergeCell ref="E39:F39"/>
    <mergeCell ref="G39:H39"/>
    <mergeCell ref="B40:D40"/>
    <mergeCell ref="E40:F40"/>
    <mergeCell ref="G40:H40"/>
    <mergeCell ref="B41:D41"/>
    <mergeCell ref="E41:F41"/>
    <mergeCell ref="G41:H41"/>
    <mergeCell ref="B42:D42"/>
    <mergeCell ref="E42:F42"/>
    <mergeCell ref="G42:H42"/>
    <mergeCell ref="I42:J42"/>
    <mergeCell ref="B43:D43"/>
    <mergeCell ref="E43:F43"/>
    <mergeCell ref="G43:H43"/>
    <mergeCell ref="B44:D44"/>
    <mergeCell ref="E44:F44"/>
    <mergeCell ref="G44:H44"/>
    <mergeCell ref="N44:P44"/>
    <mergeCell ref="Q44:R44"/>
    <mergeCell ref="S44:T44"/>
    <mergeCell ref="B45:D45"/>
    <mergeCell ref="E45:F45"/>
    <mergeCell ref="G45:H45"/>
    <mergeCell ref="B46:D46"/>
    <mergeCell ref="G46:H46"/>
    <mergeCell ref="B47:D47"/>
    <mergeCell ref="G47:H47"/>
    <mergeCell ref="B48:D48"/>
    <mergeCell ref="E48:F48"/>
    <mergeCell ref="G48:H48"/>
    <mergeCell ref="B49:D49"/>
    <mergeCell ref="E49:F49"/>
    <mergeCell ref="G49:H49"/>
    <mergeCell ref="B50:D50"/>
    <mergeCell ref="E50:F50"/>
    <mergeCell ref="G50:H50"/>
  </mergeCells>
  <pageMargins left="0.7" right="0.7" top="0.75" bottom="0.75" header="0.3" footer="0.3"/>
  <pageSetup paperSize="9" scale="72" orientation="portrait" r:id="rId1"/>
  <headerFooter alignWithMargins="0"/>
  <rowBreaks count="2" manualBreakCount="2">
    <brk id="34" max="8" man="1"/>
    <brk id="3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Жуков, Чувилин, смета</vt:lpstr>
      <vt:lpstr>'Жуков, Чувилин, смета'!Область_печати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SPGS</cp:lastModifiedBy>
  <cp:lastPrinted>2013-12-13T10:16:15Z</cp:lastPrinted>
  <dcterms:created xsi:type="dcterms:W3CDTF">2013-12-12T10:20:45Z</dcterms:created>
  <dcterms:modified xsi:type="dcterms:W3CDTF">2013-12-13T10:16:41Z</dcterms:modified>
</cp:coreProperties>
</file>