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8195" windowHeight="13350"/>
  </bookViews>
  <sheets>
    <sheet name="Смета КТП-1358 (Алексеева)-д" sheetId="1" r:id="rId1"/>
  </sheets>
  <definedNames>
    <definedName name="_xlnm.Print_Area" localSheetId="0">'Смета КТП-1358 (Алексеева)-д'!$A$1:$K$43</definedName>
  </definedNames>
  <calcPr calcId="144525" iterate="1" iterateCount="200" iterateDelta="1E-4"/>
</workbook>
</file>

<file path=xl/calcChain.xml><?xml version="1.0" encoding="utf-8"?>
<calcChain xmlns="http://schemas.openxmlformats.org/spreadsheetml/2006/main">
  <c r="K33" i="1" l="1"/>
  <c r="K23" i="1"/>
  <c r="K14" i="1"/>
  <c r="H31" i="1" s="1"/>
  <c r="I8" i="1"/>
  <c r="K34" i="1" l="1"/>
  <c r="K31" i="1"/>
  <c r="K35" i="1" l="1"/>
  <c r="K36" i="1" s="1"/>
</calcChain>
</file>

<file path=xl/sharedStrings.xml><?xml version="1.0" encoding="utf-8"?>
<sst xmlns="http://schemas.openxmlformats.org/spreadsheetml/2006/main" count="69" uniqueCount="60">
  <si>
    <t xml:space="preserve">                                                                                                                           Приложение  № __ к договору № ___________ от "____"__________ г. </t>
  </si>
  <si>
    <t xml:space="preserve">ЗАКАЗЧИК: </t>
  </si>
  <si>
    <t>ПОДРЯДЧИК: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</si>
  <si>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</si>
  <si>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</si>
  <si>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</si>
  <si>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</si>
  <si>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_____________А.Д. Филимонов </t>
  </si>
  <si>
    <t>_____________С.Ю.Яценко</t>
  </si>
  <si>
    <t>"_____" ________________ 2013г.</t>
  </si>
  <si>
    <t>СМЕТА №</t>
  </si>
  <si>
    <t>на проектные работы</t>
  </si>
  <si>
    <r>
      <t>Наименование объекта</t>
    </r>
    <r>
      <rPr>
        <b/>
        <sz val="12"/>
        <rFont val="Times New Roman"/>
        <family val="1"/>
      </rPr>
      <t xml:space="preserve"> "Монтаж КЛ-0,4кВ от РУ-0,4кВ КТП-1358 до пунктовой опоры расположенной у дома №37 ул. Лучевая . Монтаж ВЛИ-0,4кВ от пкнктовой опоры КТП-1358  до концевой опоры по ул. Фурманова".                                                                                                                                  </t>
    </r>
  </si>
  <si>
    <t xml:space="preserve">  № п/п</t>
  </si>
  <si>
    <t>Характеристика предприятия, здания, сооружения или  виды работ</t>
  </si>
  <si>
    <t>№№ частей, глав, таблиц, §§ и пунктов указаний к разделу или главе Сборника цен на проектные и изыскательские работы для строительства</t>
  </si>
  <si>
    <t>Расчёт стоимости а-1-вх или  (объём строительно-монтажных работ  х %/100 или количество х цена</t>
  </si>
  <si>
    <t>Стоимость
(руб.)</t>
  </si>
  <si>
    <t xml:space="preserve">ВЛИ- 0,4 кВ                            Протяженностью – 0,6 км    Установка:                                                   -опор:   ж/б ;                                                 -проводов  СИП-2;                                    -изоляции и сцепной арматуры;                    
</t>
  </si>
  <si>
    <t xml:space="preserve">СБЦПР- 2003 г. Объекты энергетики
Табл. 11  </t>
  </si>
  <si>
    <t>Цпр =</t>
  </si>
  <si>
    <t xml:space="preserve">Цтабл.пр  х Цстр 2001г  </t>
  </si>
  <si>
    <t>х К1 х К2 х К3 хК4</t>
  </si>
  <si>
    <t>16000 х 199359</t>
  </si>
  <si>
    <t>х3.64х2.4х1.2х0.805</t>
  </si>
  <si>
    <t>Цтабл.стр</t>
  </si>
  <si>
    <t xml:space="preserve"> -изоляции и сцепной арматуры</t>
  </si>
  <si>
    <t xml:space="preserve">К1 =                                                               </t>
  </si>
  <si>
    <t xml:space="preserve"> -индекс</t>
  </si>
  <si>
    <t xml:space="preserve"> -заземляющих устройств;                         
 </t>
  </si>
  <si>
    <t xml:space="preserve">Письмо Минрегиона России 
29 июля 2013 г. №  13478-СД/10                                            
    </t>
  </si>
  <si>
    <t>Стоимость</t>
  </si>
  <si>
    <t>рублей</t>
  </si>
  <si>
    <t>К2 =</t>
  </si>
  <si>
    <t xml:space="preserve"> -прим.1</t>
  </si>
  <si>
    <t>в ценах 2001 г.</t>
  </si>
  <si>
    <t>К3 =</t>
  </si>
  <si>
    <t xml:space="preserve"> -прим.4</t>
  </si>
  <si>
    <t>Раздел 3. Табл. А12 п.1</t>
  </si>
  <si>
    <t xml:space="preserve">К4 =                                                               </t>
  </si>
  <si>
    <t xml:space="preserve">КЛ- 0,4 кВ                            Протяженностью – 0,035 км                        
</t>
  </si>
  <si>
    <t xml:space="preserve">СБЦПР- 2003 г. Объекты энергетики
Табл. 12  </t>
  </si>
  <si>
    <t>х К1 х К2</t>
  </si>
  <si>
    <t>97000 х 22170</t>
  </si>
  <si>
    <t>х3.64х0.72</t>
  </si>
  <si>
    <t>Письмо Минрегиона России 
29 июля 2013 г. №  13478-СД/10</t>
  </si>
  <si>
    <t>Раздел 3. Табл. А13</t>
  </si>
  <si>
    <t>Сбор исходных данных 10%</t>
  </si>
  <si>
    <t>от п.1-2</t>
  </si>
  <si>
    <t>Инженерно-геодезические   работы</t>
  </si>
  <si>
    <t>1,2га</t>
  </si>
  <si>
    <t>Согласование с организациями города</t>
  </si>
  <si>
    <t>Итого по п. 1-5</t>
  </si>
  <si>
    <t>НДС 18%</t>
  </si>
  <si>
    <t>Всего</t>
  </si>
  <si>
    <t>Исполнитель: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</si>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</sst>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Fill="1"/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49" fontId="1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/>
    </xf>
    <xf numFmtId="0" fontId="8" fillId="0" borderId="0" xfId="0" applyFont="1" applyFill="1"/>
    <xf numFmtId="49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left" wrapText="1"/>
    </xf>
    <xf numFmtId="0" fontId="12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left" vertical="top"/>
    </xf>
    <xf numFmtId="0" fontId="12" fillId="0" borderId="7" xfId="0" applyFont="1" applyFill="1" applyBorder="1" applyAlignment="1">
      <alignment horizontal="left" vertical="top"/>
    </xf>
    <xf numFmtId="0" fontId="12" fillId="0" borderId="7" xfId="0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vertical="top" wrapText="1"/>
    </xf>
    <xf numFmtId="0" fontId="12" fillId="0" borderId="1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0" borderId="9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vertical="top" wrapText="1"/>
    </xf>
    <xf numFmtId="2" fontId="12" fillId="0" borderId="0" xfId="0" applyNumberFormat="1" applyFont="1" applyFill="1" applyBorder="1" applyAlignment="1">
      <alignment horizontal="center" vertical="top" wrapText="1"/>
    </xf>
    <xf numFmtId="17" fontId="12" fillId="0" borderId="12" xfId="0" applyNumberFormat="1" applyFont="1" applyFill="1" applyBorder="1" applyAlignment="1">
      <alignment vertical="top" wrapText="1"/>
    </xf>
    <xf numFmtId="0" fontId="12" fillId="0" borderId="0" xfId="0" applyFont="1" applyFill="1" applyBorder="1" applyAlignment="1">
      <alignment horizontal="left" vertical="top" wrapText="1"/>
    </xf>
    <xf numFmtId="2" fontId="12" fillId="0" borderId="0" xfId="0" applyNumberFormat="1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 wrapText="1"/>
    </xf>
    <xf numFmtId="2" fontId="12" fillId="0" borderId="12" xfId="0" applyNumberFormat="1" applyFont="1" applyFill="1" applyBorder="1" applyAlignment="1">
      <alignment horizontal="left" vertical="top"/>
    </xf>
    <xf numFmtId="0" fontId="12" fillId="0" borderId="1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49" fontId="12" fillId="0" borderId="11" xfId="0" applyNumberFormat="1" applyFont="1" applyFill="1" applyBorder="1" applyAlignment="1">
      <alignment horizontal="center" vertical="top" wrapText="1"/>
    </xf>
    <xf numFmtId="0" fontId="12" fillId="0" borderId="15" xfId="0" applyFont="1" applyFill="1" applyBorder="1" applyAlignment="1">
      <alignment horizontal="left" vertical="top" wrapText="1"/>
    </xf>
    <xf numFmtId="2" fontId="12" fillId="0" borderId="11" xfId="0" applyNumberFormat="1" applyFont="1" applyFill="1" applyBorder="1" applyAlignment="1">
      <alignment horizontal="left" vertical="top"/>
    </xf>
    <xf numFmtId="2" fontId="12" fillId="0" borderId="15" xfId="0" applyNumberFormat="1" applyFont="1" applyFill="1" applyBorder="1" applyAlignment="1">
      <alignment horizontal="left" vertical="top"/>
    </xf>
    <xf numFmtId="2" fontId="12" fillId="0" borderId="13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top"/>
    </xf>
    <xf numFmtId="0" fontId="12" fillId="0" borderId="8" xfId="0" applyFont="1" applyFill="1" applyBorder="1" applyAlignment="1">
      <alignment horizontal="center" wrapText="1"/>
    </xf>
    <xf numFmtId="2" fontId="12" fillId="0" borderId="8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wrapText="1"/>
    </xf>
    <xf numFmtId="2" fontId="12" fillId="0" borderId="12" xfId="0" applyNumberFormat="1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top" wrapText="1"/>
    </xf>
    <xf numFmtId="2" fontId="12" fillId="0" borderId="15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top" wrapText="1"/>
    </xf>
    <xf numFmtId="2" fontId="12" fillId="0" borderId="3" xfId="0" applyNumberFormat="1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  <xf numFmtId="2" fontId="12" fillId="0" borderId="2" xfId="0" applyNumberFormat="1" applyFont="1" applyFill="1" applyBorder="1" applyAlignment="1">
      <alignment horizontal="center" vertical="top" wrapText="1"/>
    </xf>
    <xf numFmtId="2" fontId="12" fillId="0" borderId="3" xfId="0" applyNumberFormat="1" applyFont="1" applyFill="1" applyBorder="1" applyAlignment="1">
      <alignment horizontal="center" vertical="top" wrapText="1"/>
    </xf>
    <xf numFmtId="2" fontId="12" fillId="0" borderId="4" xfId="0" applyNumberFormat="1" applyFont="1" applyFill="1" applyBorder="1" applyAlignment="1">
      <alignment horizontal="center" vertical="top" wrapText="1"/>
    </xf>
    <xf numFmtId="2" fontId="12" fillId="0" borderId="5" xfId="0" applyNumberFormat="1" applyFont="1" applyFill="1" applyBorder="1" applyAlignment="1">
      <alignment horizontal="center" vertical="center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vertical="top" wrapText="1"/>
    </xf>
    <xf numFmtId="2" fontId="12" fillId="0" borderId="11" xfId="0" applyNumberFormat="1" applyFont="1" applyFill="1" applyBorder="1" applyAlignment="1">
      <alignment horizontal="center" vertical="top" wrapText="1"/>
    </xf>
    <xf numFmtId="2" fontId="12" fillId="0" borderId="1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2" fontId="6" fillId="0" borderId="13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0" fillId="0" borderId="0" xfId="0" applyFont="1"/>
    <xf numFmtId="0" fontId="13" fillId="0" borderId="0" xfId="0" applyFont="1"/>
    <xf numFmtId="0" fontId="2" fillId="0" borderId="0" xfId="0" applyFont="1" applyBorder="1" applyAlignment="1">
      <alignment horizontal="center" vertical="top"/>
    </xf>
    <xf numFmtId="0" fontId="5" fillId="2" borderId="0" xfId="0" applyFont="1" applyFill="1" applyBorder="1"/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view="pageBreakPreview" topLeftCell="A14" zoomScaleNormal="100" zoomScaleSheetLayoutView="100" workbookViewId="0">
      <selection activeCell="F39" sqref="F39"/>
    </sheetView>
  </sheetViews>
  <sheetFormatPr defaultRowHeight="15" x14ac:dyDescent="0.2"/>
  <cols>
    <col min="1" max="1" width="5" style="3" customWidth="1"/>
    <col min="2" max="2" width="11.140625" style="3" customWidth="1"/>
    <col min="3" max="3" width="11.5703125" style="3" customWidth="1"/>
    <col min="4" max="4" width="13.5703125" style="3" customWidth="1"/>
    <col min="5" max="5" width="7.7109375" style="3" customWidth="1"/>
    <col min="6" max="6" width="24.140625" style="3" customWidth="1"/>
    <col min="7" max="7" width="19.5703125" style="3" customWidth="1"/>
    <col min="8" max="8" width="2" style="3" customWidth="1"/>
    <col min="9" max="9" width="15.85546875" style="3" customWidth="1"/>
    <col min="10" max="10" width="19.7109375" style="3" customWidth="1"/>
    <col min="11" max="11" width="17" style="3" customWidth="1"/>
  </cols>
  <sheetData>
    <row r="1" spans="1:16" ht="27" customHeight="1" x14ac:dyDescent="0.25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customHeight="1" x14ac:dyDescent="0.25">
      <c r="D2" s="4"/>
      <c r="E2" s="5"/>
      <c r="F2" s="6"/>
      <c r="J2" s="7"/>
      <c r="K2" s="7"/>
      <c r="L2" s="8"/>
      <c r="M2" s="8"/>
      <c r="N2" s="8"/>
      <c r="O2" s="8"/>
      <c r="P2" s="8"/>
    </row>
    <row r="3" spans="1:16" ht="15" customHeight="1" x14ac:dyDescent="0.25">
      <c r="A3" s="9" t="s">
        <v>1</v>
      </c>
      <c r="B3" s="9"/>
      <c r="C3" s="9"/>
      <c r="D3" s="4"/>
      <c r="E3" s="5"/>
      <c r="F3" s="6"/>
      <c r="I3" s="10" t="s">
        <v>2</v>
      </c>
      <c r="J3" s="7"/>
      <c r="K3" s="7"/>
      <c r="L3" s="8"/>
      <c r="M3" s="8"/>
      <c r="N3" s="8"/>
      <c r="O3" s="8"/>
      <c r="P3" s="8"/>
    </row>
    <row r="4" spans="1:16" s="11" customFormat="1" ht="15.75" x14ac:dyDescent="0.25">
      <c r="A4" s="11" t="s">
        <v>3</v>
      </c>
      <c r="I4" s="11" t="s">
        <v>4</v>
      </c>
    </row>
    <row r="5" spans="1:16" s="11" customFormat="1" ht="15.75" x14ac:dyDescent="0.25">
      <c r="A5" s="11" t="s">
        <v>5</v>
      </c>
      <c r="I5" s="11" t="s">
        <v>6</v>
      </c>
    </row>
    <row r="6" spans="1:16" s="11" customFormat="1" ht="15.75" x14ac:dyDescent="0.25"/>
    <row r="7" spans="1:16" s="11" customFormat="1" ht="15.75" x14ac:dyDescent="0.25">
      <c r="A7" s="12" t="s">
        <v>7</v>
      </c>
      <c r="I7" s="12" t="s">
        <v>8</v>
      </c>
    </row>
    <row r="8" spans="1:16" ht="15.75" x14ac:dyDescent="0.25">
      <c r="A8" s="13" t="s">
        <v>9</v>
      </c>
      <c r="B8" s="13"/>
      <c r="C8" s="13"/>
      <c r="D8" s="14"/>
      <c r="E8" s="15"/>
      <c r="F8" s="16"/>
      <c r="G8" s="17"/>
      <c r="H8" s="17"/>
      <c r="I8" s="18" t="str">
        <f>A8</f>
        <v>"_____" ________________ 2013г.</v>
      </c>
      <c r="J8" s="19"/>
      <c r="K8" s="19"/>
      <c r="L8" s="20"/>
      <c r="M8" s="6"/>
      <c r="N8" s="6"/>
      <c r="O8" s="6"/>
      <c r="P8" s="6"/>
    </row>
    <row r="9" spans="1:16" ht="28.5" customHeight="1" x14ac:dyDescent="0.3">
      <c r="A9" s="21" t="s">
        <v>10</v>
      </c>
      <c r="B9" s="21"/>
      <c r="C9" s="21"/>
      <c r="D9" s="22"/>
      <c r="E9" s="22"/>
      <c r="F9" s="22"/>
      <c r="G9" s="22"/>
      <c r="H9" s="22"/>
      <c r="I9" s="22"/>
      <c r="J9" s="22"/>
      <c r="K9" s="22"/>
    </row>
    <row r="10" spans="1:16" ht="17.25" customHeight="1" x14ac:dyDescent="0.3">
      <c r="A10" s="23" t="s">
        <v>11</v>
      </c>
      <c r="B10" s="23"/>
      <c r="C10" s="23"/>
      <c r="D10" s="24"/>
      <c r="E10" s="24"/>
      <c r="F10" s="24"/>
      <c r="G10" s="24"/>
      <c r="H10" s="24"/>
      <c r="I10" s="24"/>
      <c r="J10" s="24"/>
      <c r="K10" s="24"/>
    </row>
    <row r="11" spans="1:16" s="27" customFormat="1" ht="61.5" customHeight="1" x14ac:dyDescent="0.25">
      <c r="A11" s="25" t="s">
        <v>12</v>
      </c>
      <c r="B11" s="25"/>
      <c r="C11" s="25"/>
      <c r="D11" s="26"/>
      <c r="E11" s="26"/>
      <c r="F11" s="26"/>
      <c r="G11" s="26"/>
      <c r="H11" s="26"/>
      <c r="I11" s="26"/>
      <c r="J11" s="26"/>
      <c r="K11" s="26"/>
    </row>
    <row r="12" spans="1:16" s="27" customFormat="1" ht="57.75" customHeight="1" x14ac:dyDescent="0.25">
      <c r="A12" s="28" t="s">
        <v>13</v>
      </c>
      <c r="B12" s="29" t="s">
        <v>14</v>
      </c>
      <c r="C12" s="30"/>
      <c r="D12" s="31"/>
      <c r="E12" s="29" t="s">
        <v>15</v>
      </c>
      <c r="F12" s="30"/>
      <c r="G12" s="31"/>
      <c r="H12" s="29" t="s">
        <v>16</v>
      </c>
      <c r="I12" s="30"/>
      <c r="J12" s="31"/>
      <c r="K12" s="28" t="s">
        <v>17</v>
      </c>
    </row>
    <row r="13" spans="1:16" s="27" customFormat="1" ht="15.75" x14ac:dyDescent="0.25">
      <c r="A13" s="32">
        <v>1</v>
      </c>
      <c r="B13" s="33">
        <v>2</v>
      </c>
      <c r="C13" s="34"/>
      <c r="D13" s="35"/>
      <c r="E13" s="36">
        <v>3</v>
      </c>
      <c r="F13" s="37"/>
      <c r="G13" s="38"/>
      <c r="H13" s="39">
        <v>4</v>
      </c>
      <c r="I13" s="40"/>
      <c r="J13" s="41"/>
      <c r="K13" s="32">
        <v>5</v>
      </c>
    </row>
    <row r="14" spans="1:16" s="27" customFormat="1" ht="44.25" customHeight="1" x14ac:dyDescent="0.25">
      <c r="A14" s="42">
        <v>1</v>
      </c>
      <c r="B14" s="43" t="s">
        <v>18</v>
      </c>
      <c r="C14" s="44"/>
      <c r="D14" s="44"/>
      <c r="E14" s="43" t="s">
        <v>19</v>
      </c>
      <c r="F14" s="45"/>
      <c r="G14" s="46"/>
      <c r="H14" s="47"/>
      <c r="I14" s="48"/>
      <c r="J14" s="48"/>
      <c r="K14" s="49">
        <f>ROUND(16000*C19*F17*F19*F20*F22/200000,2)</f>
        <v>134590.87</v>
      </c>
    </row>
    <row r="15" spans="1:16" s="27" customFormat="1" ht="17.25" customHeight="1" x14ac:dyDescent="0.25">
      <c r="A15" s="50"/>
      <c r="B15" s="51"/>
      <c r="C15" s="52"/>
      <c r="D15" s="52"/>
      <c r="E15" s="53" t="s">
        <v>20</v>
      </c>
      <c r="F15" s="54" t="s">
        <v>21</v>
      </c>
      <c r="G15" s="55" t="s">
        <v>22</v>
      </c>
      <c r="H15" s="56"/>
      <c r="I15" s="57" t="s">
        <v>23</v>
      </c>
      <c r="J15" s="58" t="s">
        <v>24</v>
      </c>
      <c r="K15" s="59"/>
    </row>
    <row r="16" spans="1:16" s="27" customFormat="1" ht="21" customHeight="1" x14ac:dyDescent="0.25">
      <c r="A16" s="50"/>
      <c r="B16" s="51"/>
      <c r="C16" s="52"/>
      <c r="D16" s="52"/>
      <c r="E16" s="53"/>
      <c r="F16" s="60" t="s">
        <v>25</v>
      </c>
      <c r="G16" s="55"/>
      <c r="H16" s="56"/>
      <c r="I16" s="61">
        <v>200000</v>
      </c>
      <c r="J16" s="58"/>
      <c r="K16" s="59"/>
    </row>
    <row r="17" spans="1:11" s="27" customFormat="1" ht="17.25" customHeight="1" x14ac:dyDescent="0.25">
      <c r="A17" s="50"/>
      <c r="B17" s="51" t="s">
        <v>26</v>
      </c>
      <c r="C17" s="52"/>
      <c r="D17" s="52"/>
      <c r="E17" s="62" t="s">
        <v>27</v>
      </c>
      <c r="F17" s="63">
        <v>3.64</v>
      </c>
      <c r="G17" s="64" t="s">
        <v>28</v>
      </c>
      <c r="H17" s="65"/>
      <c r="I17" s="66"/>
      <c r="J17" s="66"/>
      <c r="K17" s="59"/>
    </row>
    <row r="18" spans="1:11" s="27" customFormat="1" ht="30.75" customHeight="1" x14ac:dyDescent="0.25">
      <c r="A18" s="50"/>
      <c r="B18" s="51" t="s">
        <v>29</v>
      </c>
      <c r="C18" s="52"/>
      <c r="D18" s="52"/>
      <c r="E18" s="51" t="s">
        <v>30</v>
      </c>
      <c r="F18" s="52"/>
      <c r="G18" s="67"/>
      <c r="H18" s="65"/>
      <c r="I18" s="66"/>
      <c r="J18" s="68"/>
      <c r="K18" s="59"/>
    </row>
    <row r="19" spans="1:11" s="27" customFormat="1" ht="15" customHeight="1" x14ac:dyDescent="0.25">
      <c r="A19" s="50"/>
      <c r="B19" s="69" t="s">
        <v>31</v>
      </c>
      <c r="C19" s="70">
        <v>199359</v>
      </c>
      <c r="D19" s="71" t="s">
        <v>32</v>
      </c>
      <c r="E19" s="72" t="s">
        <v>33</v>
      </c>
      <c r="F19" s="63">
        <v>2.4</v>
      </c>
      <c r="G19" s="73" t="s">
        <v>34</v>
      </c>
      <c r="H19" s="65"/>
      <c r="I19" s="66"/>
      <c r="J19" s="68"/>
      <c r="K19" s="59"/>
    </row>
    <row r="20" spans="1:11" s="27" customFormat="1" ht="17.25" customHeight="1" x14ac:dyDescent="0.25">
      <c r="A20" s="50"/>
      <c r="B20" s="51" t="s">
        <v>35</v>
      </c>
      <c r="C20" s="52"/>
      <c r="D20" s="52"/>
      <c r="E20" s="72" t="s">
        <v>36</v>
      </c>
      <c r="F20" s="63">
        <v>1.2</v>
      </c>
      <c r="G20" s="73" t="s">
        <v>37</v>
      </c>
      <c r="H20" s="65"/>
      <c r="I20" s="66"/>
      <c r="J20" s="68"/>
      <c r="K20" s="59"/>
    </row>
    <row r="21" spans="1:11" s="27" customFormat="1" ht="17.25" customHeight="1" x14ac:dyDescent="0.25">
      <c r="A21" s="50"/>
      <c r="B21" s="72"/>
      <c r="C21" s="65"/>
      <c r="D21" s="65"/>
      <c r="E21" s="51" t="s">
        <v>38</v>
      </c>
      <c r="F21" s="52"/>
      <c r="G21" s="67"/>
      <c r="H21" s="65"/>
      <c r="I21" s="66"/>
      <c r="J21" s="68"/>
      <c r="K21" s="59"/>
    </row>
    <row r="22" spans="1:11" s="27" customFormat="1" ht="17.25" customHeight="1" x14ac:dyDescent="0.25">
      <c r="A22" s="74"/>
      <c r="B22" s="75"/>
      <c r="C22" s="76"/>
      <c r="D22" s="76"/>
      <c r="E22" s="75" t="s">
        <v>39</v>
      </c>
      <c r="F22" s="77">
        <v>0.80500000000000005</v>
      </c>
      <c r="G22" s="78"/>
      <c r="H22" s="76"/>
      <c r="I22" s="79"/>
      <c r="J22" s="80"/>
      <c r="K22" s="81"/>
    </row>
    <row r="23" spans="1:11" s="27" customFormat="1" ht="44.25" customHeight="1" x14ac:dyDescent="0.25">
      <c r="A23" s="42">
        <v>2</v>
      </c>
      <c r="B23" s="43" t="s">
        <v>40</v>
      </c>
      <c r="C23" s="44"/>
      <c r="D23" s="44"/>
      <c r="E23" s="43" t="s">
        <v>41</v>
      </c>
      <c r="F23" s="45"/>
      <c r="G23" s="46"/>
      <c r="H23" s="82"/>
      <c r="I23" s="48"/>
      <c r="J23" s="83"/>
      <c r="K23" s="84">
        <f>ROUND(97000*C27*F26*F30/1000000,2)</f>
        <v>5636</v>
      </c>
    </row>
    <row r="24" spans="1:11" s="27" customFormat="1" ht="17.25" customHeight="1" x14ac:dyDescent="0.25">
      <c r="A24" s="50"/>
      <c r="B24" s="51"/>
      <c r="C24" s="52"/>
      <c r="D24" s="52"/>
      <c r="E24" s="53" t="s">
        <v>20</v>
      </c>
      <c r="F24" s="54" t="s">
        <v>21</v>
      </c>
      <c r="G24" s="85" t="s">
        <v>42</v>
      </c>
      <c r="H24" s="69"/>
      <c r="I24" s="57" t="s">
        <v>43</v>
      </c>
      <c r="J24" s="86" t="s">
        <v>44</v>
      </c>
      <c r="K24" s="87"/>
    </row>
    <row r="25" spans="1:11" s="27" customFormat="1" ht="21" customHeight="1" x14ac:dyDescent="0.25">
      <c r="A25" s="50"/>
      <c r="B25" s="51"/>
      <c r="C25" s="52"/>
      <c r="D25" s="52"/>
      <c r="E25" s="53"/>
      <c r="F25" s="60" t="s">
        <v>25</v>
      </c>
      <c r="G25" s="85"/>
      <c r="H25" s="69"/>
      <c r="I25" s="61">
        <v>1000000</v>
      </c>
      <c r="J25" s="86"/>
      <c r="K25" s="87"/>
    </row>
    <row r="26" spans="1:11" s="27" customFormat="1" ht="17.25" customHeight="1" x14ac:dyDescent="0.25">
      <c r="A26" s="50"/>
      <c r="B26" s="51"/>
      <c r="C26" s="52"/>
      <c r="D26" s="52"/>
      <c r="E26" s="62" t="s">
        <v>27</v>
      </c>
      <c r="F26" s="63">
        <v>3.64</v>
      </c>
      <c r="G26" s="64" t="s">
        <v>28</v>
      </c>
      <c r="H26" s="72"/>
      <c r="I26" s="66"/>
      <c r="J26" s="68"/>
      <c r="K26" s="87"/>
    </row>
    <row r="27" spans="1:11" s="27" customFormat="1" ht="15" customHeight="1" x14ac:dyDescent="0.25">
      <c r="A27" s="50"/>
      <c r="B27" s="69" t="s">
        <v>31</v>
      </c>
      <c r="C27" s="70">
        <v>22170</v>
      </c>
      <c r="D27" s="71" t="s">
        <v>32</v>
      </c>
      <c r="E27" s="51" t="s">
        <v>45</v>
      </c>
      <c r="F27" s="52"/>
      <c r="G27" s="67"/>
      <c r="H27" s="72"/>
      <c r="I27" s="66"/>
      <c r="J27" s="68"/>
      <c r="K27" s="87"/>
    </row>
    <row r="28" spans="1:11" s="27" customFormat="1" ht="17.25" customHeight="1" x14ac:dyDescent="0.25">
      <c r="A28" s="50"/>
      <c r="B28" s="51" t="s">
        <v>35</v>
      </c>
      <c r="C28" s="52"/>
      <c r="D28" s="52"/>
      <c r="E28" s="51"/>
      <c r="F28" s="52"/>
      <c r="G28" s="67"/>
      <c r="H28" s="72"/>
      <c r="I28" s="66"/>
      <c r="J28" s="68"/>
      <c r="K28" s="87"/>
    </row>
    <row r="29" spans="1:11" s="27" customFormat="1" ht="17.25" customHeight="1" x14ac:dyDescent="0.25">
      <c r="A29" s="50"/>
      <c r="B29" s="72"/>
      <c r="C29" s="65"/>
      <c r="D29" s="65"/>
      <c r="E29" s="51" t="s">
        <v>46</v>
      </c>
      <c r="F29" s="52"/>
      <c r="G29" s="67"/>
      <c r="H29" s="72"/>
      <c r="I29" s="66"/>
      <c r="J29" s="68"/>
      <c r="K29" s="87"/>
    </row>
    <row r="30" spans="1:11" s="27" customFormat="1" ht="17.25" customHeight="1" x14ac:dyDescent="0.25">
      <c r="A30" s="74"/>
      <c r="B30" s="75"/>
      <c r="C30" s="76"/>
      <c r="D30" s="76"/>
      <c r="E30" s="75" t="s">
        <v>33</v>
      </c>
      <c r="F30" s="88">
        <v>0.72</v>
      </c>
      <c r="G30" s="78"/>
      <c r="H30" s="75"/>
      <c r="I30" s="79"/>
      <c r="J30" s="80"/>
      <c r="K30" s="89"/>
    </row>
    <row r="31" spans="1:11" s="27" customFormat="1" ht="21.75" customHeight="1" x14ac:dyDescent="0.25">
      <c r="A31" s="90">
        <v>3</v>
      </c>
      <c r="B31" s="91" t="s">
        <v>47</v>
      </c>
      <c r="C31" s="92"/>
      <c r="D31" s="93"/>
      <c r="E31" s="94"/>
      <c r="F31" s="95" t="s">
        <v>48</v>
      </c>
      <c r="G31" s="96"/>
      <c r="H31" s="97">
        <f>ROUND(0.1*(K14+K23),2)</f>
        <v>14022.69</v>
      </c>
      <c r="I31" s="98"/>
      <c r="J31" s="99"/>
      <c r="K31" s="100">
        <f>ROUND(0.1*(K14+K23),2)</f>
        <v>14022.69</v>
      </c>
    </row>
    <row r="32" spans="1:11" s="27" customFormat="1" ht="36" customHeight="1" x14ac:dyDescent="0.25">
      <c r="A32" s="90">
        <v>4</v>
      </c>
      <c r="B32" s="91" t="s">
        <v>49</v>
      </c>
      <c r="C32" s="92"/>
      <c r="D32" s="93"/>
      <c r="E32" s="94"/>
      <c r="F32" s="101" t="s">
        <v>50</v>
      </c>
      <c r="G32" s="96"/>
      <c r="H32" s="94"/>
      <c r="I32" s="102"/>
      <c r="J32" s="103"/>
      <c r="K32" s="100">
        <v>45600</v>
      </c>
    </row>
    <row r="33" spans="1:11" s="27" customFormat="1" ht="36" customHeight="1" x14ac:dyDescent="0.25">
      <c r="A33" s="104">
        <v>5</v>
      </c>
      <c r="B33" s="105" t="s">
        <v>51</v>
      </c>
      <c r="C33" s="106"/>
      <c r="D33" s="107"/>
      <c r="E33" s="75"/>
      <c r="F33" s="108"/>
      <c r="G33" s="78"/>
      <c r="H33" s="75"/>
      <c r="I33" s="79"/>
      <c r="J33" s="80"/>
      <c r="K33" s="109">
        <f>17000+10842.5</f>
        <v>27842.5</v>
      </c>
    </row>
    <row r="34" spans="1:11" s="27" customFormat="1" ht="21" customHeight="1" x14ac:dyDescent="0.25">
      <c r="A34" s="110"/>
      <c r="B34" s="111" t="s">
        <v>52</v>
      </c>
      <c r="C34" s="112"/>
      <c r="D34" s="113"/>
      <c r="E34" s="75"/>
      <c r="F34" s="108"/>
      <c r="G34" s="78"/>
      <c r="H34" s="75"/>
      <c r="I34" s="79"/>
      <c r="J34" s="80"/>
      <c r="K34" s="114">
        <f>ROUND(K14+K23+K31+K32+K33,2)</f>
        <v>227692.06</v>
      </c>
    </row>
    <row r="35" spans="1:11" s="27" customFormat="1" ht="21" customHeight="1" x14ac:dyDescent="0.25">
      <c r="A35" s="110"/>
      <c r="B35" s="111" t="s">
        <v>53</v>
      </c>
      <c r="C35" s="112"/>
      <c r="D35" s="113"/>
      <c r="E35" s="75"/>
      <c r="F35" s="108"/>
      <c r="G35" s="78"/>
      <c r="H35" s="75"/>
      <c r="I35" s="79"/>
      <c r="J35" s="80"/>
      <c r="K35" s="114">
        <f>ROUND(0.18*K34,2)</f>
        <v>40984.57</v>
      </c>
    </row>
    <row r="36" spans="1:11" s="27" customFormat="1" ht="19.5" customHeight="1" x14ac:dyDescent="0.25">
      <c r="A36" s="115"/>
      <c r="B36" s="111" t="s">
        <v>54</v>
      </c>
      <c r="C36" s="112"/>
      <c r="D36" s="113"/>
      <c r="E36" s="75"/>
      <c r="F36" s="108"/>
      <c r="G36" s="78"/>
      <c r="H36" s="75"/>
      <c r="I36" s="79"/>
      <c r="J36" s="80"/>
      <c r="K36" s="114">
        <f>K34+K35</f>
        <v>268676.63</v>
      </c>
    </row>
    <row r="37" spans="1:11" s="27" customFormat="1" ht="15.75" x14ac:dyDescent="0.25"/>
    <row r="38" spans="1:11" s="116" customFormat="1" ht="18.75" x14ac:dyDescent="0.3">
      <c r="A38" s="116" t="s">
        <v>55</v>
      </c>
    </row>
    <row r="39" spans="1:11" s="116" customFormat="1" ht="18.75" x14ac:dyDescent="0.3">
      <c r="A39" s="116" t="s">
        <v>56</v>
      </c>
    </row>
    <row r="40" spans="1:11" s="116" customFormat="1" ht="18.75" x14ac:dyDescent="0.3">
      <c r="A40" s="116" t="s">
        <v>57</v>
      </c>
    </row>
    <row r="41" spans="1:11" s="116" customFormat="1" ht="18.75" x14ac:dyDescent="0.3">
      <c r="A41" s="117" t="s">
        <v>58</v>
      </c>
    </row>
    <row r="42" spans="1:11" s="116" customFormat="1" ht="18.75" x14ac:dyDescent="0.3">
      <c r="A42" s="116" t="s">
        <v>59</v>
      </c>
    </row>
    <row r="43" spans="1:11" ht="12.75" x14ac:dyDescent="0.2">
      <c r="A43" s="118"/>
      <c r="B43" s="118"/>
      <c r="C43" s="118"/>
      <c r="D43" s="119"/>
      <c r="E43" s="120"/>
      <c r="F43" s="119"/>
      <c r="G43" s="119"/>
      <c r="H43" s="119"/>
      <c r="I43" s="119"/>
      <c r="J43" s="121"/>
      <c r="K43" s="119"/>
    </row>
  </sheetData>
  <mergeCells count="39">
    <mergeCell ref="B36:D36"/>
    <mergeCell ref="B31:D31"/>
    <mergeCell ref="H31:J31"/>
    <mergeCell ref="B32:D32"/>
    <mergeCell ref="B33:D33"/>
    <mergeCell ref="B34:D34"/>
    <mergeCell ref="B35:D35"/>
    <mergeCell ref="A23:A30"/>
    <mergeCell ref="B23:D26"/>
    <mergeCell ref="E23:G23"/>
    <mergeCell ref="K23:K30"/>
    <mergeCell ref="E24:E25"/>
    <mergeCell ref="G24:G25"/>
    <mergeCell ref="J24:J25"/>
    <mergeCell ref="E27:G28"/>
    <mergeCell ref="B28:D28"/>
    <mergeCell ref="E29:G29"/>
    <mergeCell ref="K14:K22"/>
    <mergeCell ref="E15:E16"/>
    <mergeCell ref="G15:G16"/>
    <mergeCell ref="J15:J16"/>
    <mergeCell ref="B17:D17"/>
    <mergeCell ref="B18:D18"/>
    <mergeCell ref="E18:G18"/>
    <mergeCell ref="B20:D20"/>
    <mergeCell ref="E21:G21"/>
    <mergeCell ref="B13:D13"/>
    <mergeCell ref="E13:G13"/>
    <mergeCell ref="H13:J13"/>
    <mergeCell ref="A14:A22"/>
    <mergeCell ref="B14:D16"/>
    <mergeCell ref="E14:G14"/>
    <mergeCell ref="A1:P1"/>
    <mergeCell ref="A9:K9"/>
    <mergeCell ref="A10:K10"/>
    <mergeCell ref="A11:K11"/>
    <mergeCell ref="B12:D12"/>
    <mergeCell ref="E12:G12"/>
    <mergeCell ref="H12:J12"/>
  </mergeCells>
  <pageMargins left="0.25" right="0.25" top="0.75" bottom="0.75" header="0.3" footer="0.3"/>
  <pageSetup paperSize="9" scale="68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КТП-1358 (Алексеева)-д</vt:lpstr>
      <vt:lpstr>'Смета КТП-1358 (Алексеева)-д'!Область_печати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Bahmutskova Olga Sergeevna</dc:creator>
  <cp:lastModifiedBy>Bahmutskova Olga Sergeevna</cp:lastModifiedBy>
  <dcterms:created xsi:type="dcterms:W3CDTF">2013-12-12T06:27:51Z</dcterms:created>
  <dcterms:modified xsi:type="dcterms:W3CDTF">2013-12-12T06:38:49Z</dcterms:modified>
</cp:coreProperties>
</file>