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935"/>
  </bookViews>
  <sheets>
    <sheet name="Петросян СМ (2)" sheetId="5" r:id="rId1"/>
    <sheet name="Лист1" sheetId="1" r:id="rId2"/>
    <sheet name="Лист2" sheetId="2" r:id="rId3"/>
    <sheet name="Лист3" sheetId="3" r:id="rId4"/>
  </sheets>
  <definedNames>
    <definedName name="_xlnm.Print_Titles" localSheetId="0">'Петросян СМ (2)'!$16:$16</definedName>
    <definedName name="_xlnm.Print_Area" localSheetId="0">'Петросян СМ (2)'!$A$1:$H$95</definedName>
  </definedNames>
  <calcPr calcId="152511"/>
</workbook>
</file>

<file path=xl/calcChain.xml><?xml version="1.0" encoding="utf-8"?>
<calcChain xmlns="http://schemas.openxmlformats.org/spreadsheetml/2006/main">
  <c r="F87" i="5" l="1"/>
  <c r="H70" i="5" l="1"/>
  <c r="H59" i="5"/>
  <c r="H48" i="5"/>
  <c r="H81" i="5"/>
  <c r="H26" i="5"/>
  <c r="H37" i="5" s="1"/>
  <c r="C20" i="5"/>
  <c r="C23" i="5" s="1"/>
  <c r="E19" i="5" s="1"/>
  <c r="H17" i="5" s="1"/>
  <c r="H87" i="5" l="1"/>
  <c r="H90" i="5" l="1"/>
  <c r="H91" i="5" s="1"/>
  <c r="H92" i="5" s="1"/>
</calcChain>
</file>

<file path=xl/sharedStrings.xml><?xml version="1.0" encoding="utf-8"?>
<sst xmlns="http://schemas.openxmlformats.org/spreadsheetml/2006/main" count="134" uniqueCount="74">
  <si>
    <t xml:space="preserve">Приложение № </t>
  </si>
  <si>
    <t>к договору №       от    "____"___________ 2018г.</t>
  </si>
  <si>
    <t xml:space="preserve">Согласовано:        </t>
  </si>
  <si>
    <t>Утверждаю:</t>
  </si>
  <si>
    <t>Директор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</si>
  <si>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</si>
  <si>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</si>
  <si>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 Д.В. Пивовар</t>
  </si>
  <si>
    <t>_____________   А.Н. Куликов</t>
  </si>
  <si>
    <t>"___" _________________  2018г.</t>
  </si>
  <si>
    <t>Смета № 1</t>
  </si>
  <si>
    <t>Установка оборудования в новой ТП по типу К-42-630м4  в РУ-10кВ  ( камер: КСО-394-11066У3 – 2шт;КСО-394-06064У3– 2шт;КСО-394-03106У3 – 4шт; Шинный мост ШМР-2-630У3-1шт; Панель торцевая – 2шт; Панель торцевая с приводом – 2шт)  и установка узла учета аквапарка на земельном участке с кадастровым номером 64:48:030358:130 по адресу: г. Саратов, ул. Железнодорожная, 82а.
 Монтаж  КЛ-6 кВ напрвлений ТП-1218 –  новая ТП, РП-608 – новая ТП, ТП-1877 – новая ТП, ТП-1534 – новая ТП по  ул. Железнодорожная, 82а. Монтаж КЛ-0,4кВ в направлении новая ТП – ШРС№1 по ул. Кутякова, 146</t>
  </si>
  <si>
    <t>(наименование работ и затрат, наименование объекта)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</si>
  <si>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</si>
  <si>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</si>
  <si>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</si>
  <si>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  
а%/100хКi</t>
  </si>
  <si>
    <t>Стоимость
руб.</t>
  </si>
  <si>
    <t>БЦПхК1хК2хК3</t>
  </si>
  <si>
    <t xml:space="preserve">Стоимость строительства  </t>
  </si>
  <si>
    <t xml:space="preserve">БЦП= </t>
  </si>
  <si>
    <t xml:space="preserve">Раздел1. стр.10 п.1.8.4 </t>
  </si>
  <si>
    <t>руб.</t>
  </si>
  <si>
    <t>К1=</t>
  </si>
  <si>
    <t xml:space="preserve">Стоимость в ценах 2001 г. </t>
  </si>
  <si>
    <t>Раздел 3.Табл.А12</t>
  </si>
  <si>
    <t>К2=</t>
  </si>
  <si>
    <t>Письмо №213606-ХМ/09 от 04.04.2018 г.</t>
  </si>
  <si>
    <t>К3=</t>
  </si>
  <si>
    <t xml:space="preserve">Установка в РУ-10кВ новой ТП  камер:                   </t>
  </si>
  <si>
    <t>камер: КСО-394-11106У3 – 2шт; КСО-394-06102У3– 2шт; КСО-394-03106У3 – 4шт;  Шинный мост ШМР-2-630У3-1шт; Панель торцевая – 2шт; Панель торцевая с приводом – 2шт</t>
  </si>
  <si>
    <t xml:space="preserve">СБЦПР- 2003 г.  Раздел3.Табл.11                                             </t>
  </si>
  <si>
    <t xml:space="preserve">Сбор исходных данных 10%
</t>
  </si>
  <si>
    <t>10% от п. 1-7</t>
  </si>
  <si>
    <t xml:space="preserve">Согласование с организациями города
</t>
  </si>
  <si>
    <t xml:space="preserve">Инженерно-геодезические изыскания </t>
  </si>
  <si>
    <t xml:space="preserve">ИТОГО ПО СМЕТЕ:
</t>
  </si>
  <si>
    <t>Сумма п.1-8</t>
  </si>
  <si>
    <t xml:space="preserve">НДС
</t>
  </si>
  <si>
    <t xml:space="preserve"> 18% от п.9</t>
  </si>
  <si>
    <t xml:space="preserve">ВСЕГО ПО СМЕТЕ:
</t>
  </si>
  <si>
    <t>Сумма п.9-10</t>
  </si>
  <si>
    <t>Составил:</t>
  </si>
  <si>
    <t>Проверил:</t>
  </si>
  <si>
    <t xml:space="preserve">Площадь 2,0га; </t>
  </si>
  <si>
    <t>на рабочую документацию</t>
  </si>
  <si>
    <t>Коммунальные инженерные сети и сооружения, 2012 г. Раздел 3.  Таблица 17. Квартальные, межквартальные, уличные кабельные электросети п.1
A=11.960 тыс.руб; 
Количество = 1 (объект)</t>
  </si>
  <si>
    <t>Кст =</t>
  </si>
  <si>
    <t xml:space="preserve">Ктек = </t>
  </si>
  <si>
    <t>Письмо Минстроя России от 04.04.2018 №13606-ХМ/09</t>
  </si>
  <si>
    <t xml:space="preserve">K1 = </t>
  </si>
  <si>
    <t>Коэффициенты</t>
  </si>
  <si>
    <t>Стадия: Рабочая документация</t>
  </si>
  <si>
    <t>Разделы документации</t>
  </si>
  <si>
    <t>K2 =</t>
  </si>
  <si>
    <t>Глава 2.8, п.2.8.1.1</t>
  </si>
  <si>
    <t>Монтаж  КЛ-6 кВ в направ.  ТП-1218 –  новая ТП                                                                                                                                                                                                                       одна нитка протяженностью ≈  90м , длиной до 1км. (АСБ-10-3х150)</t>
  </si>
  <si>
    <t>Кабельные линии напряжением до 35 кВ с интервалами протяженности до 100 м</t>
  </si>
  <si>
    <t>(24.5% + 23.5% + 2.5% + 17.0% + 8.0% + 5.0% + 10.0%) = 90.5%</t>
  </si>
  <si>
    <t>A * Количество * Кст * Ктек * K1 * (1 + дроб.ч. K2)
11960 руб * 1 * 0.6 * 3.83 * 1.4 *1,1 * 0.905</t>
  </si>
  <si>
    <t>Монтаж  КЛ-6 кВ в направ.  РП-608 – новая ТП                                                                                                                                                                                                          одна нитка протяженностью ≈  60м , длиной до 1км. (АСБ-10-3х150)</t>
  </si>
  <si>
    <t>Расчет токов короткого замыкания электрических сетей напряжением до 20 кВ п.1</t>
  </si>
  <si>
    <t>Стадия: Рабочий проект</t>
  </si>
  <si>
    <t xml:space="preserve">Кст = </t>
  </si>
  <si>
    <t xml:space="preserve">СБЦПР- 2003 г. г. 4.2  Таблица 30. п.1
B=0.80 тыс.руб;
Осн. показ. Х=1 (1 сеть) 
</t>
  </si>
  <si>
    <t xml:space="preserve">Количество = </t>
  </si>
  <si>
    <t>(100%) = 100%</t>
  </si>
  <si>
    <t>(A + B * Xзад) * Количество * Кст * Ктек
(0 руб + 800 руб * 1) * 4 * 0.50 * 3.83</t>
  </si>
  <si>
    <t>Монтаж  КЛ-6 кВ в направ.  ТП-1877 – новая ТП                                                                                                                                                                                      одна нитка протяженностью ≈  200м , длиной до 1км. (АСБ-10-3х150)</t>
  </si>
  <si>
    <t>Монтаж  КЛ-6 кВ в направ.  ТП-1877 – новая ТП                                                                                                                                                                                                        одна нитка протяженностью ≈  200м , длиной до 1км. (АСБ-10-3х150)</t>
  </si>
  <si>
    <t>Монтаж  К-0,4кВ в направлении новая ТП – ШРС№1 по ул. Кутякова, 146                                                                                                                                                                                                 одна нитка протяженностью ≈  70м , длиной до 1км. (АСБ-1-4х150)</t>
  </si>
  <si>
    <t>Кабельные линии напряжением до 35 кВ. Интервалы протяженности свыше 100 до 500 м.</t>
  </si>
  <si>
    <t>Коммунальные инженерные сети и сооружения, 2012 г. Раздел 3.  Таблица 17. Квартальные, межквартальные, уличные кабельные электросети п.3
A=7.763 тыс.руб; B=0.042 тыс.руб;
Осн. показ. Х=200 (м) 
Количество = 1</t>
  </si>
  <si>
    <t>(A + B * Xзад) * Количество * Кст * Ктек * K2 * (1 + дроб.ч. K1)
(7763 руб + 42 руб * 200) * 1 * 0.6 * 3.83 * 1.4 * (1 + 0.1) * 0.905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</si>
</sst>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</borders>
  <cellStyleXfs count="27">
    <xf numFmtId="0" fontId="0" fillId="0" borderId="0"/>
    <xf numFmtId="0" fontId="2" fillId="0" borderId="0"/>
    <xf numFmtId="43" fontId="1" fillId="0" borderId="0" applyFont="0" applyFill="0" applyBorder="0" applyAlignment="0" applyProtection="0"/>
    <xf numFmtId="0" fontId="15" fillId="0" borderId="1">
      <alignment horizontal="center"/>
    </xf>
    <xf numFmtId="0" fontId="2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12" fillId="0" borderId="0">
      <alignment horizontal="right" vertical="top" wrapText="1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1">
      <alignment horizontal="center" wrapText="1"/>
    </xf>
    <xf numFmtId="0" fontId="2" fillId="0" borderId="0">
      <alignment vertical="top"/>
    </xf>
    <xf numFmtId="0" fontId="12" fillId="0" borderId="1">
      <alignment horizontal="center"/>
    </xf>
    <xf numFmtId="0" fontId="16" fillId="0" borderId="0"/>
    <xf numFmtId="0" fontId="16" fillId="0" borderId="0"/>
    <xf numFmtId="0" fontId="12" fillId="0" borderId="0"/>
    <xf numFmtId="0" fontId="12" fillId="0" borderId="1">
      <alignment horizontal="center" wrapText="1"/>
    </xf>
    <xf numFmtId="0" fontId="12" fillId="0" borderId="1">
      <alignment horizontal="center"/>
    </xf>
    <xf numFmtId="0" fontId="12" fillId="0" borderId="1">
      <alignment horizontal="center" wrapText="1"/>
    </xf>
    <xf numFmtId="0" fontId="12" fillId="0" borderId="1">
      <alignment horizontal="center"/>
    </xf>
    <xf numFmtId="0" fontId="12" fillId="0" borderId="0">
      <alignment horizontal="center" vertical="top" wrapText="1"/>
    </xf>
    <xf numFmtId="0" fontId="12" fillId="0" borderId="0">
      <alignment horizontal="center"/>
    </xf>
    <xf numFmtId="43" fontId="2" fillId="0" borderId="0" applyFont="0" applyFill="0" applyBorder="0" applyAlignment="0" applyProtection="0"/>
    <xf numFmtId="0" fontId="12" fillId="0" borderId="0">
      <alignment horizontal="left" vertical="top"/>
    </xf>
    <xf numFmtId="0" fontId="12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0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/>
    <xf numFmtId="0" fontId="6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0" fontId="3" fillId="0" borderId="9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left" vertical="center" wrapText="1"/>
    </xf>
    <xf numFmtId="0" fontId="5" fillId="0" borderId="12" xfId="0" applyFont="1" applyBorder="1"/>
    <xf numFmtId="0" fontId="5" fillId="0" borderId="13" xfId="0" applyFont="1" applyBorder="1"/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5" fillId="0" borderId="0" xfId="0" applyFont="1" applyFill="1"/>
    <xf numFmtId="2" fontId="3" fillId="0" borderId="1" xfId="0" applyNumberFormat="1" applyFont="1" applyBorder="1" applyAlignment="1">
      <alignment horizontal="center" vertical="center"/>
    </xf>
    <xf numFmtId="2" fontId="5" fillId="0" borderId="0" xfId="0" applyNumberFormat="1" applyFont="1"/>
    <xf numFmtId="2" fontId="6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3" fontId="3" fillId="0" borderId="0" xfId="2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4" fontId="3" fillId="0" borderId="9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2" fontId="3" fillId="0" borderId="8" xfId="0" applyNumberFormat="1" applyFont="1" applyBorder="1" applyAlignment="1">
      <alignment vertical="center"/>
    </xf>
    <xf numFmtId="2" fontId="3" fillId="0" borderId="11" xfId="0" applyNumberFormat="1" applyFont="1" applyBorder="1" applyAlignment="1">
      <alignment vertical="center"/>
    </xf>
    <xf numFmtId="0" fontId="12" fillId="0" borderId="9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164" fontId="3" fillId="0" borderId="10" xfId="0" applyNumberFormat="1" applyFont="1" applyBorder="1" applyAlignment="1">
      <alignment horizontal="left" vertical="center" wrapText="1"/>
    </xf>
    <xf numFmtId="0" fontId="17" fillId="0" borderId="9" xfId="15" applyNumberFormat="1" applyFont="1" applyBorder="1" applyAlignment="1">
      <alignment horizontal="left" vertical="top" wrapText="1"/>
    </xf>
    <xf numFmtId="0" fontId="17" fillId="0" borderId="10" xfId="15" applyNumberFormat="1" applyFont="1" applyBorder="1" applyAlignment="1">
      <alignment horizontal="left" vertical="top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left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3" fontId="3" fillId="0" borderId="4" xfId="2" applyFont="1" applyBorder="1" applyAlignment="1">
      <alignment horizontal="center" vertical="center" wrapText="1"/>
    </xf>
    <xf numFmtId="43" fontId="3" fillId="0" borderId="5" xfId="2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3" fontId="14" fillId="0" borderId="4" xfId="2" applyFont="1" applyFill="1" applyBorder="1" applyAlignment="1">
      <alignment horizontal="center" vertical="center" wrapText="1"/>
    </xf>
    <xf numFmtId="43" fontId="14" fillId="0" borderId="5" xfId="2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distributed" wrapText="1"/>
    </xf>
    <xf numFmtId="0" fontId="6" fillId="0" borderId="5" xfId="0" applyFont="1" applyBorder="1" applyAlignment="1">
      <alignment horizontal="center" vertical="distributed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43" fontId="3" fillId="0" borderId="4" xfId="2" applyFont="1" applyBorder="1" applyAlignment="1">
      <alignment wrapText="1"/>
    </xf>
    <xf numFmtId="43" fontId="3" fillId="0" borderId="5" xfId="2" applyFont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1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6" fillId="0" borderId="17" xfId="15" applyNumberFormat="1" applyFont="1" applyBorder="1" applyAlignment="1">
      <alignment horizontal="left" vertical="top" wrapText="1"/>
    </xf>
    <xf numFmtId="0" fontId="16" fillId="0" borderId="18" xfId="15" applyNumberFormat="1" applyFont="1" applyBorder="1" applyAlignment="1">
      <alignment horizontal="left" vertical="top" wrapText="1"/>
    </xf>
    <xf numFmtId="0" fontId="16" fillId="0" borderId="12" xfId="15" applyNumberFormat="1" applyFont="1" applyBorder="1" applyAlignment="1">
      <alignment horizontal="left" vertical="top" wrapText="1"/>
    </xf>
    <xf numFmtId="0" fontId="16" fillId="0" borderId="13" xfId="15" applyNumberFormat="1" applyFont="1" applyBorder="1" applyAlignment="1">
      <alignment horizontal="left" vertical="top" wrapText="1"/>
    </xf>
    <xf numFmtId="0" fontId="17" fillId="0" borderId="9" xfId="15" applyNumberFormat="1" applyFont="1" applyBorder="1" applyAlignment="1">
      <alignment horizontal="left" vertical="top" wrapText="1"/>
    </xf>
    <xf numFmtId="0" fontId="17" fillId="0" borderId="10" xfId="15" applyNumberFormat="1" applyFont="1" applyBorder="1" applyAlignment="1">
      <alignment horizontal="left" vertical="top" wrapText="1"/>
    </xf>
    <xf numFmtId="0" fontId="17" fillId="0" borderId="15" xfId="15" applyNumberFormat="1" applyFont="1" applyBorder="1" applyAlignment="1">
      <alignment horizontal="left" vertical="top" wrapText="1"/>
    </xf>
    <xf numFmtId="0" fontId="17" fillId="0" borderId="16" xfId="15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7" fillId="0" borderId="15" xfId="0" applyNumberFormat="1" applyFont="1" applyBorder="1" applyAlignment="1">
      <alignment horizontal="left" vertical="top" wrapText="1"/>
    </xf>
    <xf numFmtId="0" fontId="17" fillId="0" borderId="16" xfId="0" applyNumberFormat="1" applyFont="1" applyBorder="1" applyAlignment="1">
      <alignment horizontal="left" vertical="top" wrapText="1"/>
    </xf>
    <xf numFmtId="0" fontId="0" fillId="0" borderId="12" xfId="0" applyNumberFormat="1" applyFont="1" applyBorder="1" applyAlignment="1">
      <alignment horizontal="left" vertical="top" wrapText="1"/>
    </xf>
    <xf numFmtId="0" fontId="0" fillId="0" borderId="13" xfId="0" applyNumberFormat="1" applyFont="1" applyBorder="1" applyAlignment="1">
      <alignment horizontal="left" vertical="top" wrapText="1"/>
    </xf>
    <xf numFmtId="0" fontId="3" fillId="0" borderId="11" xfId="0" applyFont="1" applyBorder="1" applyAlignment="1">
      <alignment horizontal="center" vertical="top" wrapText="1"/>
    </xf>
  </cellXfs>
  <cellStyles count="27">
    <cellStyle name="Акт" xfId="3"/>
    <cellStyle name="АктМТСН" xfId="4"/>
    <cellStyle name="ВедРесурсов" xfId="5"/>
    <cellStyle name="ВедРесурсовАкт" xfId="6"/>
    <cellStyle name="Итоги" xfId="7"/>
    <cellStyle name="ИтогоАктБазЦ" xfId="8"/>
    <cellStyle name="ИтогоАктТекЦ" xfId="9"/>
    <cellStyle name="ИтогоБазЦ" xfId="10"/>
    <cellStyle name="ИтогоТекЦ" xfId="11"/>
    <cellStyle name="ЛокСмета" xfId="12"/>
    <cellStyle name="ЛокСмМТСН" xfId="13"/>
    <cellStyle name="ОбСмета" xfId="14"/>
    <cellStyle name="Обычный" xfId="0" builtinId="0"/>
    <cellStyle name="Обычный 2" xfId="1"/>
    <cellStyle name="Обычный 3" xfId="15"/>
    <cellStyle name="Обычный 4" xfId="16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Список ресурсов" xfId="22"/>
    <cellStyle name="Титул" xfId="23"/>
    <cellStyle name="Финансовый 2" xfId="2"/>
    <cellStyle name="Финансовый 4" xfId="24"/>
    <cellStyle name="Хвост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8</xdr:col>
      <xdr:colOff>10584</xdr:colOff>
      <xdr:row>13</xdr:row>
      <xdr:rowOff>10583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0" y="3200400"/>
          <a:ext cx="6258984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topLeftCell="A31" zoomScaleNormal="100" workbookViewId="0">
      <selection activeCell="A13" sqref="A13:H13"/>
    </sheetView>
  </sheetViews>
  <sheetFormatPr defaultColWidth="9.140625" defaultRowHeight="15" x14ac:dyDescent="0.25"/>
  <cols>
    <col min="1" max="2" width="9.140625" style="6"/>
    <col min="3" max="3" width="14.7109375" style="6" customWidth="1"/>
    <col min="4" max="4" width="13.28515625" style="6" customWidth="1"/>
    <col min="5" max="5" width="14.7109375" style="6" customWidth="1"/>
    <col min="6" max="6" width="9.140625" style="6"/>
    <col min="7" max="7" width="10.140625" style="6" customWidth="1"/>
    <col min="8" max="8" width="13" style="6" customWidth="1"/>
    <col min="9" max="9" width="10.42578125" style="6" customWidth="1"/>
    <col min="10" max="10" width="10" style="6" customWidth="1"/>
    <col min="11" max="11" width="10.28515625" style="6" bestFit="1" customWidth="1"/>
    <col min="12" max="16384" width="9.140625" style="6"/>
  </cols>
  <sheetData>
    <row r="1" spans="1:9" s="1" customFormat="1" x14ac:dyDescent="0.25">
      <c r="C1" s="2" t="s">
        <v>0</v>
      </c>
      <c r="E1" s="2" t="s">
        <v>1</v>
      </c>
    </row>
    <row r="2" spans="1:9" s="1" customFormat="1" x14ac:dyDescent="0.25">
      <c r="F2" s="2"/>
    </row>
    <row r="3" spans="1:9" s="1" customFormat="1" x14ac:dyDescent="0.25">
      <c r="A3" s="2" t="s">
        <v>2</v>
      </c>
      <c r="F3" s="2" t="s">
        <v>3</v>
      </c>
    </row>
    <row r="4" spans="1:9" s="1" customFormat="1" x14ac:dyDescent="0.25">
      <c r="A4" s="2" t="s">
        <v>4</v>
      </c>
      <c r="F4" s="2" t="s">
        <v>4</v>
      </c>
    </row>
    <row r="5" spans="1:9" s="1" customFormat="1" x14ac:dyDescent="0.25">
      <c r="A5" s="2" t="s">
        <v>5</v>
      </c>
      <c r="F5" s="2" t="s">
        <v>6</v>
      </c>
    </row>
    <row r="6" spans="1:9" s="1" customFormat="1" x14ac:dyDescent="0.25">
      <c r="A6" s="2"/>
      <c r="F6" s="2"/>
    </row>
    <row r="7" spans="1:9" s="4" customFormat="1" x14ac:dyDescent="0.25">
      <c r="A7" s="3" t="s">
        <v>7</v>
      </c>
      <c r="B7" s="1"/>
      <c r="C7" s="1"/>
      <c r="D7" s="1"/>
      <c r="E7" s="1"/>
      <c r="F7" s="3" t="s">
        <v>8</v>
      </c>
      <c r="G7" s="1"/>
      <c r="H7" s="1"/>
    </row>
    <row r="8" spans="1:9" s="1" customFormat="1" x14ac:dyDescent="0.25">
      <c r="A8" s="3" t="s">
        <v>9</v>
      </c>
      <c r="F8" s="3" t="s">
        <v>9</v>
      </c>
    </row>
    <row r="9" spans="1:9" x14ac:dyDescent="0.25">
      <c r="A9" s="5"/>
    </row>
    <row r="10" spans="1:9" x14ac:dyDescent="0.25">
      <c r="A10" s="107" t="s">
        <v>10</v>
      </c>
      <c r="B10" s="107"/>
      <c r="C10" s="107"/>
      <c r="D10" s="107"/>
      <c r="E10" s="107"/>
      <c r="F10" s="107"/>
      <c r="G10" s="107"/>
      <c r="H10" s="107"/>
      <c r="I10" s="7"/>
    </row>
    <row r="11" spans="1:9" x14ac:dyDescent="0.25">
      <c r="A11" s="107" t="s">
        <v>45</v>
      </c>
      <c r="B11" s="107"/>
      <c r="C11" s="107"/>
      <c r="D11" s="107"/>
      <c r="E11" s="107"/>
      <c r="F11" s="107"/>
      <c r="G11" s="107"/>
      <c r="H11" s="107"/>
      <c r="I11" s="7"/>
    </row>
    <row r="12" spans="1:9" ht="5.25" customHeight="1" x14ac:dyDescent="0.25">
      <c r="A12" s="5"/>
      <c r="B12" s="5"/>
      <c r="C12" s="5"/>
      <c r="D12" s="5"/>
      <c r="E12" s="8"/>
      <c r="F12" s="5"/>
      <c r="G12" s="5"/>
      <c r="H12" s="5"/>
      <c r="I12" s="5"/>
    </row>
    <row r="13" spans="1:9" ht="82.15" customHeight="1" x14ac:dyDescent="0.25">
      <c r="A13" s="108" t="s">
        <v>11</v>
      </c>
      <c r="B13" s="109"/>
      <c r="C13" s="109"/>
      <c r="D13" s="109"/>
      <c r="E13" s="109"/>
      <c r="F13" s="109"/>
      <c r="G13" s="109"/>
      <c r="H13" s="109"/>
      <c r="I13" s="9"/>
    </row>
    <row r="14" spans="1:9" ht="16.5" customHeight="1" x14ac:dyDescent="0.25">
      <c r="A14" s="10"/>
      <c r="D14" s="11"/>
      <c r="E14" s="12" t="s">
        <v>12</v>
      </c>
    </row>
    <row r="15" spans="1:9" ht="85.15" customHeight="1" x14ac:dyDescent="0.25">
      <c r="A15" s="13" t="s">
        <v>13</v>
      </c>
      <c r="B15" s="110" t="s">
        <v>14</v>
      </c>
      <c r="C15" s="111"/>
      <c r="D15" s="110" t="s">
        <v>15</v>
      </c>
      <c r="E15" s="111"/>
      <c r="F15" s="75" t="s">
        <v>16</v>
      </c>
      <c r="G15" s="76"/>
      <c r="H15" s="13" t="s">
        <v>17</v>
      </c>
    </row>
    <row r="16" spans="1:9" x14ac:dyDescent="0.25">
      <c r="A16" s="14">
        <v>1</v>
      </c>
      <c r="B16" s="105">
        <v>2</v>
      </c>
      <c r="C16" s="106"/>
      <c r="D16" s="105">
        <v>3</v>
      </c>
      <c r="E16" s="106"/>
      <c r="F16" s="105">
        <v>4</v>
      </c>
      <c r="G16" s="106"/>
      <c r="H16" s="14">
        <v>5</v>
      </c>
    </row>
    <row r="17" spans="1:8" ht="30.2" customHeight="1" x14ac:dyDescent="0.25">
      <c r="A17" s="77">
        <v>1</v>
      </c>
      <c r="B17" s="101" t="s">
        <v>29</v>
      </c>
      <c r="C17" s="102"/>
      <c r="D17" s="15"/>
      <c r="E17" s="16"/>
      <c r="F17" s="82" t="s">
        <v>18</v>
      </c>
      <c r="G17" s="83"/>
      <c r="H17" s="88">
        <f>ROUND(E19*E21*E23*E25,2)</f>
        <v>36632.080000000002</v>
      </c>
    </row>
    <row r="18" spans="1:8" ht="57" customHeight="1" x14ac:dyDescent="0.25">
      <c r="A18" s="78"/>
      <c r="B18" s="103" t="s">
        <v>30</v>
      </c>
      <c r="C18" s="104"/>
      <c r="D18" s="91" t="s">
        <v>31</v>
      </c>
      <c r="E18" s="92"/>
      <c r="F18" s="84"/>
      <c r="G18" s="85"/>
      <c r="H18" s="89"/>
    </row>
    <row r="19" spans="1:8" x14ac:dyDescent="0.25">
      <c r="A19" s="78"/>
      <c r="B19" s="93" t="s">
        <v>19</v>
      </c>
      <c r="C19" s="94"/>
      <c r="D19" s="17" t="s">
        <v>20</v>
      </c>
      <c r="E19" s="40">
        <f>ROUND(C23*18000/200000,2)</f>
        <v>16074.81</v>
      </c>
      <c r="F19" s="84"/>
      <c r="G19" s="85"/>
      <c r="H19" s="89"/>
    </row>
    <row r="20" spans="1:8" x14ac:dyDescent="0.25">
      <c r="A20" s="78"/>
      <c r="B20" s="18"/>
      <c r="C20" s="19">
        <f>850340.5+205560</f>
        <v>1055900.5</v>
      </c>
      <c r="D20" s="95" t="s">
        <v>21</v>
      </c>
      <c r="E20" s="96"/>
      <c r="F20" s="84"/>
      <c r="G20" s="85"/>
      <c r="H20" s="89"/>
    </row>
    <row r="21" spans="1:8" x14ac:dyDescent="0.25">
      <c r="A21" s="78"/>
      <c r="B21" s="18"/>
      <c r="C21" s="20" t="s">
        <v>22</v>
      </c>
      <c r="D21" s="17" t="s">
        <v>23</v>
      </c>
      <c r="E21" s="40">
        <v>0.7</v>
      </c>
      <c r="F21" s="84"/>
      <c r="G21" s="85"/>
      <c r="H21" s="89"/>
    </row>
    <row r="22" spans="1:8" ht="15" customHeight="1" x14ac:dyDescent="0.25">
      <c r="A22" s="78"/>
      <c r="B22" s="97" t="s">
        <v>24</v>
      </c>
      <c r="C22" s="98"/>
      <c r="D22" s="97" t="s">
        <v>25</v>
      </c>
      <c r="E22" s="98"/>
      <c r="F22" s="84"/>
      <c r="G22" s="85"/>
      <c r="H22" s="89"/>
    </row>
    <row r="23" spans="1:8" ht="13.5" customHeight="1" x14ac:dyDescent="0.25">
      <c r="A23" s="78"/>
      <c r="B23" s="18"/>
      <c r="C23" s="21">
        <f>ROUND(C20/1.18/5.01,2)</f>
        <v>178608.97</v>
      </c>
      <c r="D23" s="17" t="s">
        <v>26</v>
      </c>
      <c r="E23" s="40">
        <v>0.85</v>
      </c>
      <c r="F23" s="84"/>
      <c r="G23" s="85"/>
      <c r="H23" s="89"/>
    </row>
    <row r="24" spans="1:8" ht="19.5" customHeight="1" x14ac:dyDescent="0.25">
      <c r="A24" s="78"/>
      <c r="B24" s="18"/>
      <c r="C24" s="20" t="s">
        <v>22</v>
      </c>
      <c r="D24" s="99" t="s">
        <v>27</v>
      </c>
      <c r="E24" s="100"/>
      <c r="F24" s="84"/>
      <c r="G24" s="85"/>
      <c r="H24" s="89"/>
    </row>
    <row r="25" spans="1:8" ht="15" customHeight="1" x14ac:dyDescent="0.25">
      <c r="A25" s="79"/>
      <c r="B25" s="22"/>
      <c r="C25" s="23"/>
      <c r="D25" s="24" t="s">
        <v>28</v>
      </c>
      <c r="E25" s="25">
        <v>3.83</v>
      </c>
      <c r="F25" s="86"/>
      <c r="G25" s="87"/>
      <c r="H25" s="90"/>
    </row>
    <row r="26" spans="1:8" ht="41.25" customHeight="1" x14ac:dyDescent="0.25">
      <c r="A26" s="112">
        <v>2</v>
      </c>
      <c r="B26" s="80" t="s">
        <v>57</v>
      </c>
      <c r="C26" s="81"/>
      <c r="D26" s="128" t="s">
        <v>46</v>
      </c>
      <c r="E26" s="129"/>
      <c r="F26" s="124" t="s">
        <v>59</v>
      </c>
      <c r="G26" s="83"/>
      <c r="H26" s="88">
        <f>11960*E29*E30*E32*E34*0.905</f>
        <v>38304.562296000004</v>
      </c>
    </row>
    <row r="27" spans="1:8" ht="66.75" customHeight="1" x14ac:dyDescent="0.25">
      <c r="A27" s="113"/>
      <c r="B27" s="133" t="s">
        <v>56</v>
      </c>
      <c r="C27" s="134"/>
      <c r="D27" s="130"/>
      <c r="E27" s="131"/>
      <c r="F27" s="132"/>
      <c r="G27" s="85"/>
      <c r="H27" s="89"/>
    </row>
    <row r="28" spans="1:8" ht="15" customHeight="1" x14ac:dyDescent="0.25">
      <c r="A28" s="113"/>
      <c r="B28" s="135" t="s">
        <v>51</v>
      </c>
      <c r="C28" s="136"/>
      <c r="D28" s="17"/>
      <c r="E28" s="40"/>
      <c r="F28" s="44"/>
      <c r="G28" s="45"/>
      <c r="H28" s="46"/>
    </row>
    <row r="29" spans="1:8" ht="31.5" customHeight="1" x14ac:dyDescent="0.25">
      <c r="A29" s="113"/>
      <c r="B29" s="126" t="s">
        <v>52</v>
      </c>
      <c r="C29" s="127"/>
      <c r="D29" s="43" t="s">
        <v>47</v>
      </c>
      <c r="E29" s="50">
        <v>0.6</v>
      </c>
      <c r="F29" s="44"/>
      <c r="G29" s="45"/>
      <c r="H29" s="46"/>
    </row>
    <row r="30" spans="1:8" x14ac:dyDescent="0.25">
      <c r="A30" s="113"/>
      <c r="B30" s="126"/>
      <c r="C30" s="127"/>
      <c r="D30" s="17" t="s">
        <v>48</v>
      </c>
      <c r="E30" s="40">
        <v>3.83</v>
      </c>
      <c r="F30" s="44"/>
      <c r="G30" s="45"/>
      <c r="H30" s="46"/>
    </row>
    <row r="31" spans="1:8" ht="26.25" customHeight="1" x14ac:dyDescent="0.25">
      <c r="A31" s="113"/>
      <c r="B31" s="126"/>
      <c r="C31" s="127"/>
      <c r="D31" s="99" t="s">
        <v>49</v>
      </c>
      <c r="E31" s="100"/>
      <c r="F31" s="44"/>
      <c r="G31" s="45"/>
      <c r="H31" s="46"/>
    </row>
    <row r="32" spans="1:8" ht="26.25" customHeight="1" x14ac:dyDescent="0.25">
      <c r="A32" s="113"/>
      <c r="B32" s="126"/>
      <c r="C32" s="127"/>
      <c r="D32" s="17" t="s">
        <v>50</v>
      </c>
      <c r="E32" s="40">
        <v>1.4</v>
      </c>
      <c r="F32" s="44"/>
      <c r="G32" s="45"/>
      <c r="H32" s="46"/>
    </row>
    <row r="33" spans="1:8" ht="18" customHeight="1" x14ac:dyDescent="0.25">
      <c r="A33" s="113"/>
      <c r="B33" s="41"/>
      <c r="C33" s="42"/>
      <c r="D33" s="93" t="s">
        <v>55</v>
      </c>
      <c r="E33" s="94"/>
      <c r="F33" s="44"/>
      <c r="G33" s="45"/>
      <c r="H33" s="46"/>
    </row>
    <row r="34" spans="1:8" ht="26.25" customHeight="1" x14ac:dyDescent="0.25">
      <c r="A34" s="113"/>
      <c r="B34" s="41"/>
      <c r="C34" s="42"/>
      <c r="D34" s="17" t="s">
        <v>54</v>
      </c>
      <c r="E34" s="40">
        <v>1.1000000000000001</v>
      </c>
      <c r="F34" s="44"/>
      <c r="G34" s="45"/>
      <c r="H34" s="46"/>
    </row>
    <row r="35" spans="1:8" ht="21.75" customHeight="1" x14ac:dyDescent="0.25">
      <c r="A35" s="113"/>
      <c r="B35" s="41"/>
      <c r="C35" s="42"/>
      <c r="D35" s="93" t="s">
        <v>55</v>
      </c>
      <c r="E35" s="94"/>
      <c r="F35" s="44"/>
      <c r="G35" s="45"/>
      <c r="H35" s="46"/>
    </row>
    <row r="36" spans="1:8" ht="53.25" customHeight="1" x14ac:dyDescent="0.25">
      <c r="A36" s="139"/>
      <c r="B36" s="137" t="s">
        <v>53</v>
      </c>
      <c r="C36" s="138"/>
      <c r="D36" s="26"/>
      <c r="E36" s="27"/>
      <c r="F36" s="125" t="s">
        <v>58</v>
      </c>
      <c r="G36" s="87"/>
      <c r="H36" s="47"/>
    </row>
    <row r="37" spans="1:8" ht="41.25" customHeight="1" x14ac:dyDescent="0.25">
      <c r="A37" s="112">
        <v>3</v>
      </c>
      <c r="B37" s="80" t="s">
        <v>57</v>
      </c>
      <c r="C37" s="81"/>
      <c r="D37" s="128" t="s">
        <v>46</v>
      </c>
      <c r="E37" s="129"/>
      <c r="F37" s="124" t="s">
        <v>59</v>
      </c>
      <c r="G37" s="83"/>
      <c r="H37" s="88">
        <f>H26</f>
        <v>38304.562296000004</v>
      </c>
    </row>
    <row r="38" spans="1:8" ht="66.75" customHeight="1" x14ac:dyDescent="0.25">
      <c r="A38" s="113"/>
      <c r="B38" s="133" t="s">
        <v>60</v>
      </c>
      <c r="C38" s="134"/>
      <c r="D38" s="130"/>
      <c r="E38" s="131"/>
      <c r="F38" s="132"/>
      <c r="G38" s="85"/>
      <c r="H38" s="89"/>
    </row>
    <row r="39" spans="1:8" ht="15" customHeight="1" x14ac:dyDescent="0.25">
      <c r="A39" s="113"/>
      <c r="B39" s="135" t="s">
        <v>51</v>
      </c>
      <c r="C39" s="136"/>
      <c r="D39" s="17"/>
      <c r="E39" s="40"/>
      <c r="F39" s="44"/>
      <c r="G39" s="45"/>
      <c r="H39" s="46"/>
    </row>
    <row r="40" spans="1:8" ht="31.5" customHeight="1" x14ac:dyDescent="0.25">
      <c r="A40" s="113"/>
      <c r="B40" s="126" t="s">
        <v>52</v>
      </c>
      <c r="C40" s="127"/>
      <c r="D40" s="43" t="s">
        <v>47</v>
      </c>
      <c r="E40" s="50">
        <v>0.6</v>
      </c>
      <c r="F40" s="44"/>
      <c r="G40" s="45"/>
      <c r="H40" s="46"/>
    </row>
    <row r="41" spans="1:8" x14ac:dyDescent="0.25">
      <c r="A41" s="113"/>
      <c r="B41" s="126"/>
      <c r="C41" s="127"/>
      <c r="D41" s="17" t="s">
        <v>48</v>
      </c>
      <c r="E41" s="40">
        <v>3.83</v>
      </c>
      <c r="F41" s="44"/>
      <c r="G41" s="45"/>
      <c r="H41" s="46"/>
    </row>
    <row r="42" spans="1:8" ht="26.25" customHeight="1" x14ac:dyDescent="0.25">
      <c r="A42" s="113"/>
      <c r="B42" s="126"/>
      <c r="C42" s="127"/>
      <c r="D42" s="99" t="s">
        <v>49</v>
      </c>
      <c r="E42" s="100"/>
      <c r="F42" s="44"/>
      <c r="G42" s="45"/>
      <c r="H42" s="46"/>
    </row>
    <row r="43" spans="1:8" ht="26.25" customHeight="1" x14ac:dyDescent="0.25">
      <c r="A43" s="113"/>
      <c r="B43" s="126"/>
      <c r="C43" s="127"/>
      <c r="D43" s="17" t="s">
        <v>50</v>
      </c>
      <c r="E43" s="40">
        <v>1.4</v>
      </c>
      <c r="F43" s="44"/>
      <c r="G43" s="45"/>
      <c r="H43" s="46"/>
    </row>
    <row r="44" spans="1:8" ht="18" customHeight="1" x14ac:dyDescent="0.25">
      <c r="A44" s="113"/>
      <c r="B44" s="41"/>
      <c r="C44" s="42"/>
      <c r="D44" s="93" t="s">
        <v>55</v>
      </c>
      <c r="E44" s="94"/>
      <c r="F44" s="44"/>
      <c r="G44" s="45"/>
      <c r="H44" s="46"/>
    </row>
    <row r="45" spans="1:8" ht="26.25" customHeight="1" x14ac:dyDescent="0.25">
      <c r="A45" s="113"/>
      <c r="B45" s="41"/>
      <c r="C45" s="42"/>
      <c r="D45" s="17" t="s">
        <v>54</v>
      </c>
      <c r="E45" s="40">
        <v>1.1000000000000001</v>
      </c>
      <c r="F45" s="44"/>
      <c r="G45" s="45"/>
      <c r="H45" s="46"/>
    </row>
    <row r="46" spans="1:8" ht="21.75" customHeight="1" x14ac:dyDescent="0.25">
      <c r="A46" s="113"/>
      <c r="B46" s="41"/>
      <c r="C46" s="42"/>
      <c r="D46" s="93" t="s">
        <v>55</v>
      </c>
      <c r="E46" s="94"/>
      <c r="F46" s="44"/>
      <c r="G46" s="45"/>
      <c r="H46" s="46"/>
    </row>
    <row r="47" spans="1:8" ht="49.5" customHeight="1" x14ac:dyDescent="0.25">
      <c r="A47" s="139"/>
      <c r="B47" s="137" t="s">
        <v>53</v>
      </c>
      <c r="C47" s="138"/>
      <c r="D47" s="26"/>
      <c r="E47" s="27"/>
      <c r="F47" s="125" t="s">
        <v>58</v>
      </c>
      <c r="G47" s="87"/>
      <c r="H47" s="47"/>
    </row>
    <row r="48" spans="1:8" ht="48.75" customHeight="1" x14ac:dyDescent="0.25">
      <c r="A48" s="112">
        <v>4</v>
      </c>
      <c r="B48" s="80" t="s">
        <v>71</v>
      </c>
      <c r="C48" s="81"/>
      <c r="D48" s="128" t="s">
        <v>72</v>
      </c>
      <c r="E48" s="129"/>
      <c r="F48" s="124" t="s">
        <v>73</v>
      </c>
      <c r="G48" s="83"/>
      <c r="H48" s="88">
        <f>(7763+42*200)*E51*E52*E54*E56*0.905</f>
        <v>51765.605383800001</v>
      </c>
    </row>
    <row r="49" spans="1:8" ht="66.75" customHeight="1" x14ac:dyDescent="0.25">
      <c r="A49" s="113"/>
      <c r="B49" s="133" t="s">
        <v>68</v>
      </c>
      <c r="C49" s="134"/>
      <c r="D49" s="130"/>
      <c r="E49" s="131"/>
      <c r="F49" s="132"/>
      <c r="G49" s="85"/>
      <c r="H49" s="89"/>
    </row>
    <row r="50" spans="1:8" ht="15" customHeight="1" x14ac:dyDescent="0.25">
      <c r="A50" s="113"/>
      <c r="B50" s="135" t="s">
        <v>51</v>
      </c>
      <c r="C50" s="136"/>
      <c r="D50" s="17"/>
      <c r="E50" s="40"/>
      <c r="F50" s="44"/>
      <c r="G50" s="45"/>
      <c r="H50" s="46"/>
    </row>
    <row r="51" spans="1:8" ht="31.5" customHeight="1" x14ac:dyDescent="0.25">
      <c r="A51" s="113"/>
      <c r="B51" s="126" t="s">
        <v>52</v>
      </c>
      <c r="C51" s="127"/>
      <c r="D51" s="43" t="s">
        <v>47</v>
      </c>
      <c r="E51" s="50">
        <v>0.6</v>
      </c>
      <c r="F51" s="44"/>
      <c r="G51" s="45"/>
      <c r="H51" s="46"/>
    </row>
    <row r="52" spans="1:8" x14ac:dyDescent="0.25">
      <c r="A52" s="113"/>
      <c r="B52" s="126"/>
      <c r="C52" s="127"/>
      <c r="D52" s="17" t="s">
        <v>48</v>
      </c>
      <c r="E52" s="40">
        <v>3.83</v>
      </c>
      <c r="F52" s="44"/>
      <c r="G52" s="45"/>
      <c r="H52" s="46"/>
    </row>
    <row r="53" spans="1:8" ht="26.25" customHeight="1" x14ac:dyDescent="0.25">
      <c r="A53" s="113"/>
      <c r="B53" s="126"/>
      <c r="C53" s="127"/>
      <c r="D53" s="99" t="s">
        <v>49</v>
      </c>
      <c r="E53" s="100"/>
      <c r="F53" s="44"/>
      <c r="G53" s="45"/>
      <c r="H53" s="46"/>
    </row>
    <row r="54" spans="1:8" ht="26.25" customHeight="1" x14ac:dyDescent="0.25">
      <c r="A54" s="113"/>
      <c r="B54" s="126"/>
      <c r="C54" s="127"/>
      <c r="D54" s="17" t="s">
        <v>50</v>
      </c>
      <c r="E54" s="40">
        <v>1.4</v>
      </c>
      <c r="F54" s="44"/>
      <c r="G54" s="45"/>
      <c r="H54" s="46"/>
    </row>
    <row r="55" spans="1:8" ht="18" customHeight="1" x14ac:dyDescent="0.25">
      <c r="A55" s="113"/>
      <c r="B55" s="41"/>
      <c r="C55" s="42"/>
      <c r="D55" s="93" t="s">
        <v>55</v>
      </c>
      <c r="E55" s="94"/>
      <c r="F55" s="44"/>
      <c r="G55" s="45"/>
      <c r="H55" s="46"/>
    </row>
    <row r="56" spans="1:8" ht="26.25" customHeight="1" x14ac:dyDescent="0.25">
      <c r="A56" s="113"/>
      <c r="B56" s="41"/>
      <c r="C56" s="42"/>
      <c r="D56" s="17" t="s">
        <v>54</v>
      </c>
      <c r="E56" s="40">
        <v>1.1000000000000001</v>
      </c>
      <c r="F56" s="44"/>
      <c r="G56" s="45"/>
      <c r="H56" s="46"/>
    </row>
    <row r="57" spans="1:8" ht="21.75" customHeight="1" x14ac:dyDescent="0.25">
      <c r="A57" s="113"/>
      <c r="B57" s="41"/>
      <c r="C57" s="42"/>
      <c r="D57" s="93" t="s">
        <v>55</v>
      </c>
      <c r="E57" s="94"/>
      <c r="F57" s="44"/>
      <c r="G57" s="45"/>
      <c r="H57" s="46"/>
    </row>
    <row r="58" spans="1:8" ht="49.5" customHeight="1" x14ac:dyDescent="0.25">
      <c r="A58" s="113"/>
      <c r="B58" s="137" t="s">
        <v>53</v>
      </c>
      <c r="C58" s="138"/>
      <c r="D58" s="26"/>
      <c r="E58" s="27"/>
      <c r="F58" s="125" t="s">
        <v>58</v>
      </c>
      <c r="G58" s="87"/>
      <c r="H58" s="47"/>
    </row>
    <row r="59" spans="1:8" ht="51" customHeight="1" x14ac:dyDescent="0.25">
      <c r="A59" s="112">
        <v>5</v>
      </c>
      <c r="B59" s="80" t="s">
        <v>71</v>
      </c>
      <c r="C59" s="81"/>
      <c r="D59" s="128" t="s">
        <v>72</v>
      </c>
      <c r="E59" s="129"/>
      <c r="F59" s="124" t="s">
        <v>73</v>
      </c>
      <c r="G59" s="83"/>
      <c r="H59" s="88">
        <f>(7763+42*200)*E51*E52*E54*E56*0.905</f>
        <v>51765.605383800001</v>
      </c>
    </row>
    <row r="60" spans="1:8" ht="66.75" customHeight="1" x14ac:dyDescent="0.25">
      <c r="A60" s="113"/>
      <c r="B60" s="133" t="s">
        <v>69</v>
      </c>
      <c r="C60" s="134"/>
      <c r="D60" s="130"/>
      <c r="E60" s="131"/>
      <c r="F60" s="132"/>
      <c r="G60" s="85"/>
      <c r="H60" s="89"/>
    </row>
    <row r="61" spans="1:8" ht="15" customHeight="1" x14ac:dyDescent="0.25">
      <c r="A61" s="113"/>
      <c r="B61" s="135" t="s">
        <v>51</v>
      </c>
      <c r="C61" s="136"/>
      <c r="D61" s="17"/>
      <c r="E61" s="40"/>
      <c r="F61" s="44"/>
      <c r="G61" s="45"/>
      <c r="H61" s="46"/>
    </row>
    <row r="62" spans="1:8" ht="31.5" customHeight="1" x14ac:dyDescent="0.25">
      <c r="A62" s="113"/>
      <c r="B62" s="126" t="s">
        <v>52</v>
      </c>
      <c r="C62" s="127"/>
      <c r="D62" s="43" t="s">
        <v>47</v>
      </c>
      <c r="E62" s="50">
        <v>0.6</v>
      </c>
      <c r="F62" s="44"/>
      <c r="G62" s="45"/>
      <c r="H62" s="46"/>
    </row>
    <row r="63" spans="1:8" x14ac:dyDescent="0.25">
      <c r="A63" s="113"/>
      <c r="B63" s="126"/>
      <c r="C63" s="127"/>
      <c r="D63" s="17" t="s">
        <v>48</v>
      </c>
      <c r="E63" s="40">
        <v>3.83</v>
      </c>
      <c r="F63" s="44"/>
      <c r="G63" s="45"/>
      <c r="H63" s="46"/>
    </row>
    <row r="64" spans="1:8" ht="26.25" customHeight="1" x14ac:dyDescent="0.25">
      <c r="A64" s="113"/>
      <c r="B64" s="126"/>
      <c r="C64" s="127"/>
      <c r="D64" s="99" t="s">
        <v>49</v>
      </c>
      <c r="E64" s="100"/>
      <c r="F64" s="44"/>
      <c r="G64" s="45"/>
      <c r="H64" s="46"/>
    </row>
    <row r="65" spans="1:8" ht="26.25" customHeight="1" x14ac:dyDescent="0.25">
      <c r="A65" s="113"/>
      <c r="B65" s="126"/>
      <c r="C65" s="127"/>
      <c r="D65" s="17" t="s">
        <v>50</v>
      </c>
      <c r="E65" s="40">
        <v>1.4</v>
      </c>
      <c r="F65" s="44"/>
      <c r="G65" s="45"/>
      <c r="H65" s="46"/>
    </row>
    <row r="66" spans="1:8" ht="18" customHeight="1" x14ac:dyDescent="0.25">
      <c r="A66" s="113"/>
      <c r="B66" s="41"/>
      <c r="C66" s="42"/>
      <c r="D66" s="93" t="s">
        <v>55</v>
      </c>
      <c r="E66" s="94"/>
      <c r="F66" s="44"/>
      <c r="G66" s="45"/>
      <c r="H66" s="46"/>
    </row>
    <row r="67" spans="1:8" ht="26.25" customHeight="1" x14ac:dyDescent="0.25">
      <c r="A67" s="113"/>
      <c r="B67" s="41"/>
      <c r="C67" s="42"/>
      <c r="D67" s="17" t="s">
        <v>54</v>
      </c>
      <c r="E67" s="40">
        <v>1.1000000000000001</v>
      </c>
      <c r="F67" s="44"/>
      <c r="G67" s="45"/>
      <c r="H67" s="46"/>
    </row>
    <row r="68" spans="1:8" ht="21.75" customHeight="1" x14ac:dyDescent="0.25">
      <c r="A68" s="113"/>
      <c r="B68" s="41"/>
      <c r="C68" s="42"/>
      <c r="D68" s="93" t="s">
        <v>55</v>
      </c>
      <c r="E68" s="94"/>
      <c r="F68" s="44"/>
      <c r="G68" s="45"/>
      <c r="H68" s="46"/>
    </row>
    <row r="69" spans="1:8" ht="49.5" customHeight="1" x14ac:dyDescent="0.25">
      <c r="A69" s="113"/>
      <c r="B69" s="137" t="s">
        <v>53</v>
      </c>
      <c r="C69" s="138"/>
      <c r="D69" s="26"/>
      <c r="E69" s="27"/>
      <c r="F69" s="125" t="s">
        <v>58</v>
      </c>
      <c r="G69" s="87"/>
      <c r="H69" s="47"/>
    </row>
    <row r="70" spans="1:8" ht="41.25" customHeight="1" x14ac:dyDescent="0.25">
      <c r="A70" s="112">
        <v>5</v>
      </c>
      <c r="B70" s="80" t="s">
        <v>57</v>
      </c>
      <c r="C70" s="81"/>
      <c r="D70" s="128" t="s">
        <v>46</v>
      </c>
      <c r="E70" s="129"/>
      <c r="F70" s="124" t="s">
        <v>59</v>
      </c>
      <c r="G70" s="83"/>
      <c r="H70" s="88">
        <f>11960*E73*E74*E76*E78*0.905</f>
        <v>38304.562296000004</v>
      </c>
    </row>
    <row r="71" spans="1:8" ht="85.5" customHeight="1" x14ac:dyDescent="0.25">
      <c r="A71" s="113"/>
      <c r="B71" s="133" t="s">
        <v>70</v>
      </c>
      <c r="C71" s="134"/>
      <c r="D71" s="130"/>
      <c r="E71" s="131"/>
      <c r="F71" s="132"/>
      <c r="G71" s="85"/>
      <c r="H71" s="89"/>
    </row>
    <row r="72" spans="1:8" ht="15" customHeight="1" x14ac:dyDescent="0.25">
      <c r="A72" s="113"/>
      <c r="B72" s="135" t="s">
        <v>51</v>
      </c>
      <c r="C72" s="136"/>
      <c r="D72" s="17"/>
      <c r="E72" s="40"/>
      <c r="F72" s="44"/>
      <c r="G72" s="45"/>
      <c r="H72" s="46"/>
    </row>
    <row r="73" spans="1:8" ht="31.5" customHeight="1" x14ac:dyDescent="0.25">
      <c r="A73" s="113"/>
      <c r="B73" s="126" t="s">
        <v>52</v>
      </c>
      <c r="C73" s="127"/>
      <c r="D73" s="43" t="s">
        <v>47</v>
      </c>
      <c r="E73" s="50">
        <v>0.6</v>
      </c>
      <c r="F73" s="44"/>
      <c r="G73" s="45"/>
      <c r="H73" s="46"/>
    </row>
    <row r="74" spans="1:8" x14ac:dyDescent="0.25">
      <c r="A74" s="113"/>
      <c r="B74" s="126"/>
      <c r="C74" s="127"/>
      <c r="D74" s="17" t="s">
        <v>48</v>
      </c>
      <c r="E74" s="40">
        <v>3.83</v>
      </c>
      <c r="F74" s="44"/>
      <c r="G74" s="45"/>
      <c r="H74" s="46"/>
    </row>
    <row r="75" spans="1:8" ht="26.25" customHeight="1" x14ac:dyDescent="0.25">
      <c r="A75" s="113"/>
      <c r="B75" s="126"/>
      <c r="C75" s="127"/>
      <c r="D75" s="99" t="s">
        <v>49</v>
      </c>
      <c r="E75" s="100"/>
      <c r="F75" s="44"/>
      <c r="G75" s="45"/>
      <c r="H75" s="46"/>
    </row>
    <row r="76" spans="1:8" ht="26.25" customHeight="1" x14ac:dyDescent="0.25">
      <c r="A76" s="113"/>
      <c r="B76" s="126"/>
      <c r="C76" s="127"/>
      <c r="D76" s="17" t="s">
        <v>50</v>
      </c>
      <c r="E76" s="40">
        <v>1.4</v>
      </c>
      <c r="F76" s="44"/>
      <c r="G76" s="45"/>
      <c r="H76" s="46"/>
    </row>
    <row r="77" spans="1:8" ht="18" customHeight="1" x14ac:dyDescent="0.25">
      <c r="A77" s="113"/>
      <c r="B77" s="41"/>
      <c r="C77" s="42"/>
      <c r="D77" s="93" t="s">
        <v>55</v>
      </c>
      <c r="E77" s="94"/>
      <c r="F77" s="44"/>
      <c r="G77" s="45"/>
      <c r="H77" s="46"/>
    </row>
    <row r="78" spans="1:8" ht="26.25" customHeight="1" x14ac:dyDescent="0.25">
      <c r="A78" s="113"/>
      <c r="B78" s="41"/>
      <c r="C78" s="42"/>
      <c r="D78" s="17" t="s">
        <v>54</v>
      </c>
      <c r="E78" s="40">
        <v>1.1000000000000001</v>
      </c>
      <c r="F78" s="44"/>
      <c r="G78" s="45"/>
      <c r="H78" s="46"/>
    </row>
    <row r="79" spans="1:8" ht="21.75" customHeight="1" x14ac:dyDescent="0.25">
      <c r="A79" s="113"/>
      <c r="B79" s="41"/>
      <c r="C79" s="42"/>
      <c r="D79" s="93" t="s">
        <v>55</v>
      </c>
      <c r="E79" s="94"/>
      <c r="F79" s="44"/>
      <c r="G79" s="45"/>
      <c r="H79" s="46"/>
    </row>
    <row r="80" spans="1:8" ht="49.5" customHeight="1" x14ac:dyDescent="0.25">
      <c r="A80" s="113"/>
      <c r="B80" s="137" t="s">
        <v>53</v>
      </c>
      <c r="C80" s="138"/>
      <c r="D80" s="26"/>
      <c r="E80" s="27"/>
      <c r="F80" s="125" t="s">
        <v>58</v>
      </c>
      <c r="G80" s="87"/>
      <c r="H80" s="47"/>
    </row>
    <row r="81" spans="1:10" ht="74.25" customHeight="1" x14ac:dyDescent="0.25">
      <c r="A81" s="112">
        <v>7</v>
      </c>
      <c r="B81" s="118" t="s">
        <v>61</v>
      </c>
      <c r="C81" s="119"/>
      <c r="D81" s="122" t="s">
        <v>64</v>
      </c>
      <c r="E81" s="123"/>
      <c r="F81" s="124" t="s">
        <v>67</v>
      </c>
      <c r="G81" s="83"/>
      <c r="H81" s="38">
        <f>(0+800*1)*E82*E84*E85</f>
        <v>6128</v>
      </c>
    </row>
    <row r="82" spans="1:10" ht="22.5" customHeight="1" x14ac:dyDescent="0.25">
      <c r="A82" s="113"/>
      <c r="B82" s="51"/>
      <c r="C82" s="52"/>
      <c r="D82" s="53" t="s">
        <v>65</v>
      </c>
      <c r="E82" s="54">
        <v>4</v>
      </c>
      <c r="F82" s="44"/>
      <c r="G82" s="45"/>
      <c r="H82" s="46"/>
    </row>
    <row r="83" spans="1:10" ht="35.450000000000003" customHeight="1" x14ac:dyDescent="0.25">
      <c r="A83" s="113"/>
      <c r="B83" s="120" t="s">
        <v>51</v>
      </c>
      <c r="C83" s="121"/>
      <c r="D83" s="48"/>
      <c r="E83" s="49"/>
      <c r="F83" s="44"/>
      <c r="G83" s="45"/>
      <c r="H83" s="46"/>
    </row>
    <row r="84" spans="1:10" x14ac:dyDescent="0.25">
      <c r="A84" s="113"/>
      <c r="B84" s="114" t="s">
        <v>62</v>
      </c>
      <c r="C84" s="115"/>
      <c r="D84" s="17" t="s">
        <v>63</v>
      </c>
      <c r="E84" s="40">
        <v>0.5</v>
      </c>
      <c r="F84" s="44"/>
      <c r="G84" s="45"/>
      <c r="H84" s="46"/>
    </row>
    <row r="85" spans="1:10" x14ac:dyDescent="0.25">
      <c r="A85" s="113"/>
      <c r="B85" s="114"/>
      <c r="C85" s="115"/>
      <c r="D85" s="43" t="s">
        <v>48</v>
      </c>
      <c r="E85" s="39">
        <v>3.83</v>
      </c>
      <c r="F85" s="44"/>
      <c r="G85" s="45"/>
      <c r="H85" s="46"/>
    </row>
    <row r="86" spans="1:10" x14ac:dyDescent="0.25">
      <c r="A86" s="113"/>
      <c r="B86" s="116" t="s">
        <v>53</v>
      </c>
      <c r="C86" s="117"/>
      <c r="D86" s="17"/>
      <c r="E86" s="40"/>
      <c r="F86" s="125" t="s">
        <v>66</v>
      </c>
      <c r="G86" s="87"/>
      <c r="H86" s="46"/>
    </row>
    <row r="87" spans="1:10" ht="32.25" customHeight="1" x14ac:dyDescent="0.25">
      <c r="A87" s="13">
        <v>8</v>
      </c>
      <c r="B87" s="69" t="s">
        <v>32</v>
      </c>
      <c r="C87" s="70"/>
      <c r="D87" s="71" t="s">
        <v>33</v>
      </c>
      <c r="E87" s="72"/>
      <c r="F87" s="73">
        <f>SUM(H17:H86)*0.1</f>
        <v>26120.497765560001</v>
      </c>
      <c r="G87" s="74"/>
      <c r="H87" s="28">
        <f>F87</f>
        <v>26120.497765560001</v>
      </c>
    </row>
    <row r="88" spans="1:10" ht="31.9" customHeight="1" x14ac:dyDescent="0.25">
      <c r="A88" s="13">
        <v>9</v>
      </c>
      <c r="B88" s="69" t="s">
        <v>34</v>
      </c>
      <c r="C88" s="70"/>
      <c r="D88" s="75"/>
      <c r="E88" s="76"/>
      <c r="F88" s="59"/>
      <c r="G88" s="60"/>
      <c r="H88" s="28">
        <v>12900</v>
      </c>
    </row>
    <row r="89" spans="1:10" s="30" customFormat="1" ht="40.15" customHeight="1" x14ac:dyDescent="0.25">
      <c r="A89" s="13">
        <v>10</v>
      </c>
      <c r="B89" s="61" t="s">
        <v>35</v>
      </c>
      <c r="C89" s="62"/>
      <c r="D89" s="63"/>
      <c r="E89" s="64"/>
      <c r="F89" s="65" t="s">
        <v>44</v>
      </c>
      <c r="G89" s="66"/>
      <c r="H89" s="29">
        <v>90069</v>
      </c>
    </row>
    <row r="90" spans="1:10" x14ac:dyDescent="0.25">
      <c r="A90" s="13">
        <v>11</v>
      </c>
      <c r="B90" s="55" t="s">
        <v>36</v>
      </c>
      <c r="C90" s="56"/>
      <c r="D90" s="67"/>
      <c r="E90" s="68"/>
      <c r="F90" s="59" t="s">
        <v>37</v>
      </c>
      <c r="G90" s="60"/>
      <c r="H90" s="31">
        <f>ROUND(SUM(H17:H89),2)</f>
        <v>390294.48</v>
      </c>
      <c r="J90" s="32"/>
    </row>
    <row r="91" spans="1:10" x14ac:dyDescent="0.25">
      <c r="A91" s="13">
        <v>12</v>
      </c>
      <c r="B91" s="55" t="s">
        <v>38</v>
      </c>
      <c r="C91" s="56"/>
      <c r="D91" s="57"/>
      <c r="E91" s="58"/>
      <c r="F91" s="59" t="s">
        <v>39</v>
      </c>
      <c r="G91" s="60"/>
      <c r="H91" s="31">
        <f>H90*0.18</f>
        <v>70253.006399999998</v>
      </c>
    </row>
    <row r="92" spans="1:10" x14ac:dyDescent="0.25">
      <c r="A92" s="13">
        <v>113</v>
      </c>
      <c r="B92" s="55" t="s">
        <v>40</v>
      </c>
      <c r="C92" s="56"/>
      <c r="D92" s="57"/>
      <c r="E92" s="58"/>
      <c r="F92" s="59" t="s">
        <v>41</v>
      </c>
      <c r="G92" s="60"/>
      <c r="H92" s="33">
        <f>ROUND(H90+H91,2)</f>
        <v>460547.49</v>
      </c>
    </row>
    <row r="93" spans="1:10" x14ac:dyDescent="0.25">
      <c r="A93" s="34"/>
      <c r="B93" s="35"/>
      <c r="C93" s="35"/>
      <c r="D93" s="35"/>
      <c r="E93" s="34"/>
      <c r="F93" s="36"/>
      <c r="G93" s="36"/>
      <c r="H93" s="37"/>
    </row>
    <row r="95" spans="1:10" x14ac:dyDescent="0.25">
      <c r="A95" s="5"/>
      <c r="B95" s="5" t="s">
        <v>42</v>
      </c>
      <c r="C95" s="5"/>
      <c r="D95" s="5"/>
      <c r="E95" s="5"/>
      <c r="F95" s="5" t="s">
        <v>43</v>
      </c>
      <c r="G95" s="5"/>
      <c r="H95" s="5"/>
      <c r="I95" s="5"/>
    </row>
  </sheetData>
  <mergeCells count="127">
    <mergeCell ref="A10:H10"/>
    <mergeCell ref="A11:H11"/>
    <mergeCell ref="A13:H13"/>
    <mergeCell ref="B15:C15"/>
    <mergeCell ref="D15:E15"/>
    <mergeCell ref="F15:G15"/>
    <mergeCell ref="H17:H25"/>
    <mergeCell ref="B18:C18"/>
    <mergeCell ref="D18:E18"/>
    <mergeCell ref="B19:C19"/>
    <mergeCell ref="D20:E20"/>
    <mergeCell ref="B22:C22"/>
    <mergeCell ref="D22:E22"/>
    <mergeCell ref="B16:C16"/>
    <mergeCell ref="D16:E16"/>
    <mergeCell ref="F16:G16"/>
    <mergeCell ref="D24:E24"/>
    <mergeCell ref="A26:A36"/>
    <mergeCell ref="B26:C26"/>
    <mergeCell ref="B27:C27"/>
    <mergeCell ref="B28:C28"/>
    <mergeCell ref="B31:C31"/>
    <mergeCell ref="A17:A25"/>
    <mergeCell ref="B17:C17"/>
    <mergeCell ref="F17:G25"/>
    <mergeCell ref="B87:C87"/>
    <mergeCell ref="D87:E87"/>
    <mergeCell ref="F87:G87"/>
    <mergeCell ref="B88:C88"/>
    <mergeCell ref="D88:E88"/>
    <mergeCell ref="F88:G88"/>
    <mergeCell ref="A81:A86"/>
    <mergeCell ref="D46:E46"/>
    <mergeCell ref="D31:E31"/>
    <mergeCell ref="A37:A47"/>
    <mergeCell ref="B37:C37"/>
    <mergeCell ref="B42:C42"/>
    <mergeCell ref="D42:E42"/>
    <mergeCell ref="B43:C43"/>
    <mergeCell ref="D44:E44"/>
    <mergeCell ref="B91:C91"/>
    <mergeCell ref="D91:E91"/>
    <mergeCell ref="F91:G91"/>
    <mergeCell ref="B92:C92"/>
    <mergeCell ref="D92:E92"/>
    <mergeCell ref="F92:G92"/>
    <mergeCell ref="B89:C89"/>
    <mergeCell ref="D89:E89"/>
    <mergeCell ref="F89:G89"/>
    <mergeCell ref="B90:C90"/>
    <mergeCell ref="D90:E90"/>
    <mergeCell ref="F90:G90"/>
    <mergeCell ref="F37:G38"/>
    <mergeCell ref="H37:H38"/>
    <mergeCell ref="F47:G47"/>
    <mergeCell ref="D26:E27"/>
    <mergeCell ref="F26:G27"/>
    <mergeCell ref="H26:H27"/>
    <mergeCell ref="F36:G36"/>
    <mergeCell ref="D37:E38"/>
    <mergeCell ref="B38:C38"/>
    <mergeCell ref="B29:C29"/>
    <mergeCell ref="B30:C30"/>
    <mergeCell ref="B32:C32"/>
    <mergeCell ref="B36:C36"/>
    <mergeCell ref="D33:E33"/>
    <mergeCell ref="D35:E35"/>
    <mergeCell ref="H48:H49"/>
    <mergeCell ref="B49:C49"/>
    <mergeCell ref="B50:C50"/>
    <mergeCell ref="B51:C51"/>
    <mergeCell ref="B52:C52"/>
    <mergeCell ref="B53:C53"/>
    <mergeCell ref="B39:C39"/>
    <mergeCell ref="B40:C40"/>
    <mergeCell ref="B41:C41"/>
    <mergeCell ref="B47:C47"/>
    <mergeCell ref="A59:A69"/>
    <mergeCell ref="B59:C59"/>
    <mergeCell ref="D59:E60"/>
    <mergeCell ref="F59:G60"/>
    <mergeCell ref="B69:C69"/>
    <mergeCell ref="B80:C80"/>
    <mergeCell ref="D79:E79"/>
    <mergeCell ref="F80:G80"/>
    <mergeCell ref="D53:E53"/>
    <mergeCell ref="B54:C54"/>
    <mergeCell ref="D55:E55"/>
    <mergeCell ref="D57:E57"/>
    <mergeCell ref="B58:C58"/>
    <mergeCell ref="F58:G58"/>
    <mergeCell ref="A48:A58"/>
    <mergeCell ref="B48:C48"/>
    <mergeCell ref="D48:E49"/>
    <mergeCell ref="F48:G49"/>
    <mergeCell ref="H70:H71"/>
    <mergeCell ref="B71:C71"/>
    <mergeCell ref="B72:C72"/>
    <mergeCell ref="H59:H60"/>
    <mergeCell ref="B60:C60"/>
    <mergeCell ref="B61:C61"/>
    <mergeCell ref="B62:C62"/>
    <mergeCell ref="B63:C63"/>
    <mergeCell ref="B64:C64"/>
    <mergeCell ref="D64:E64"/>
    <mergeCell ref="B65:C65"/>
    <mergeCell ref="D66:E66"/>
    <mergeCell ref="D68:E68"/>
    <mergeCell ref="F69:G69"/>
    <mergeCell ref="A70:A80"/>
    <mergeCell ref="B85:C85"/>
    <mergeCell ref="B86:C86"/>
    <mergeCell ref="B81:C81"/>
    <mergeCell ref="B83:C83"/>
    <mergeCell ref="B84:C84"/>
    <mergeCell ref="D81:E81"/>
    <mergeCell ref="F81:G81"/>
    <mergeCell ref="F86:G86"/>
    <mergeCell ref="B73:C73"/>
    <mergeCell ref="B74:C74"/>
    <mergeCell ref="B75:C75"/>
    <mergeCell ref="D75:E75"/>
    <mergeCell ref="B76:C76"/>
    <mergeCell ref="D77:E77"/>
    <mergeCell ref="B70:C70"/>
    <mergeCell ref="D70:E71"/>
    <mergeCell ref="F70:G71"/>
  </mergeCells>
  <pageMargins left="0.74803149606299213" right="0.15748031496062992" top="0.35433070866141736" bottom="0.19685039370078741" header="0.31496062992125984" footer="0.15748031496062992"/>
  <pageSetup paperSize="9" scale="99" orientation="portrait" r:id="rId1"/>
  <headerFooter>
    <oddFooter>&amp;RСтраница &amp;P</oddFooter>
  </headerFooter>
  <rowBreaks count="1" manualBreakCount="1">
    <brk id="25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Петросян СМ (2)</vt:lpstr>
      <vt:lpstr>Лист1</vt:lpstr>
      <vt:lpstr>Лист2</vt:lpstr>
      <vt:lpstr>Лист3</vt:lpstr>
      <vt:lpstr>'Петросян СМ (2)'!Заголовки_для_печати</vt:lpstr>
      <vt:lpstr>'Петросян СМ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2018-07-10T05:11:26Z</dcterms:modified>
</cp:coreProperties>
</file>