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00" windowHeight="7635"/>
  </bookViews>
  <sheets>
    <sheet name="смета" sheetId="6" r:id="rId1"/>
  </sheets>
  <definedNames>
    <definedName name="_xlnm.Print_Titles" localSheetId="0">смета!$16:$16</definedName>
    <definedName name="_xlnm.Print_Area" localSheetId="0">смета!$A$1:$I$55</definedName>
  </definedNames>
  <calcPr calcId="152511"/>
</workbook>
</file>

<file path=xl/calcChain.xml><?xml version="1.0" encoding="utf-8"?>
<calcChain xmlns="http://schemas.openxmlformats.org/spreadsheetml/2006/main">
  <c r="I36" i="6" l="1"/>
  <c r="I31" i="6"/>
  <c r="I24" i="6"/>
  <c r="I17" i="6"/>
  <c r="I41" i="6" s="1"/>
  <c r="I42" i="6" l="1"/>
  <c r="I46" i="6" s="1"/>
  <c r="I47" i="6" l="1"/>
  <c r="I48" i="6" s="1"/>
</calcChain>
</file>

<file path=xl/sharedStrings.xml><?xml version="1.0" encoding="utf-8"?>
<sst xmlns="http://schemas.openxmlformats.org/spreadsheetml/2006/main" count="108" uniqueCount="74">
  <si>
    <t xml:space="preserve">Приложение № </t>
  </si>
  <si>
    <t>Утверждаю:</t>
  </si>
  <si>
    <t>"___" _________________  2019г.</t>
  </si>
  <si>
    <t>Смета № 1</t>
  </si>
  <si>
    <t>Реконструкция РП-Базовый на земельном участке с кадастровым номером 64:48:040317:81 по адресу: г.Саратов, пр-кт Строителей, б/н. Монтаж 2КЛ-10кВ от РП-Базовый - новая ТП на земельном участке с кадастровым номером 64:48:040317:81 по адресу: г.Саратов, пр-кт Строителей, б/н.</t>
  </si>
  <si>
    <t>(наименование работ и затрат, наименование объекта)</t>
  </si>
  <si>
    <t>Составил:</t>
  </si>
  <si>
    <t>Проверил:</t>
  </si>
  <si>
    <t>к договору №       от    "____"___________ 2019г.</t>
  </si>
  <si>
    <t>Директор</t>
  </si>
  <si>
    <t xml:space="preserve">ООО СМП «Элтек»                                                                                                                                                                                  </t>
  </si>
  <si>
    <t>_____________ Д.В. Пивовар</t>
  </si>
  <si>
    <t>Проектные работы.</t>
  </si>
  <si>
    <t>Геология</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</si>
  <si>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</si>
  <si>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</si>
  <si>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</si>
  <si>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</si>
  <si>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</si>
  <si>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</si>
  <si>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1000 до 5000 м.</t>
  </si>
  <si>
    <t>Коммунальные инженерные сети и сооружения, 2012 г. Раздел 3. Таблица 17. Квартальные, межквартальные, уличные кабельные электросети, п.4
A=12.265 тыс.руб; B=0.037 тыс.руб;
Осн. показ. Х=1200 (м) 
Количество = 2</t>
  </si>
  <si>
    <t>(A + B * Xзад) * Количество * Кст * Ктек * K1 * K2
(12265 руб + 37 руб * 1200) * 2 * 0.6 * 4.09 * 1.1 * 1.4 * 0.825</t>
  </si>
  <si>
    <t/>
  </si>
  <si>
    <t>Коэффициенты</t>
  </si>
  <si>
    <t>Стадия: Рабочая документация</t>
  </si>
  <si>
    <t>Кст = 0.6</t>
  </si>
  <si>
    <t>Ктек = 4.09
Письмо Минстроя России от 05.03.2019 №7581-ДВ/09</t>
  </si>
  <si>
    <t>K1 = 1.1
Глава 2.8, п.2.8.1.1</t>
  </si>
  <si>
    <t>K2 = 1.4
Глава 2.8, п.2.8.1.1</t>
  </si>
  <si>
    <t>Разделы документации</t>
  </si>
  <si>
    <t>(24.5% + 23.5% + 2.5% + 17.0% + 5.0% + 10.0%) = 82.5%</t>
  </si>
  <si>
    <t>2</t>
  </si>
  <si>
    <t>Установка вакуумных выключателей ВВ/ TELL</t>
  </si>
  <si>
    <t>Объекты энергетики (ОАО РАО "ЕЭС России") 2003 г. Раздел 3.3. Электросетевое строительство. Таблица 11. Электрические сети напряжением до 35 кВ п.3
Апред=0.035(млн.руб); Аслед=0.052(млн.руб); 
Спред=0.4(млн.руб); Сслед=0.6(млн.руб); 
Стоим строит.
Стек=2,30000(млн.руб)
Сбаз=2,30000/5,01*1=0.459081836(млн.руб);</t>
  </si>
  <si>
    <t>(Aслед - (Aслед - Апред) / (Сслед - Спред) * (Сслед - С)) * Кст * Ктек * K1
(0.052 - (0.052 - 0.035) / (0.6 - 0.4) * (0.6 - 0.459081836)) * 1 * 4.09 * 0.7 * 0.85</t>
  </si>
  <si>
    <t>Стадия: Рабочий проект</t>
  </si>
  <si>
    <t>Кст = 1</t>
  </si>
  <si>
    <t>K1 = 0.7
Общие указания п.1.8.4</t>
  </si>
  <si>
    <t>(75.0% + 10.0%) = 85%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</si>
  <si>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</si>
  <si>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</si>
  <si>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</si>
  <si>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4.09</t>
  </si>
  <si>
    <t>Кст = 0.50</t>
  </si>
  <si>
    <t>(100%) = 100%</t>
  </si>
  <si>
    <t>4</t>
  </si>
  <si>
    <t>Релейная защита электрических сетей напряжением до 20 кВ</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</si>
  <si>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5</t>
  </si>
  <si>
    <t>(A + B * Xзад) * Количество * Кст * Ктек
(0 руб + 1220 руб * 1) * 5 * 0.68 * 4.09</t>
  </si>
  <si>
    <t>Кст = 0.68</t>
  </si>
  <si>
    <t>5</t>
  </si>
  <si>
    <t>Итого по смете:</t>
  </si>
  <si>
    <t>6</t>
  </si>
  <si>
    <t>Сбор исходных данных</t>
  </si>
  <si>
    <t>10% от п.5</t>
  </si>
  <si>
    <t>7</t>
  </si>
  <si>
    <t>Инженерно-геодезические изыскания</t>
  </si>
  <si>
    <t>Проектные</t>
  </si>
  <si>
    <t>8</t>
  </si>
  <si>
    <t>Согласование  с организациями города</t>
  </si>
  <si>
    <t>9</t>
  </si>
  <si>
    <t>Итого без НДС</t>
  </si>
  <si>
    <t>Сумма от п.5 - 8</t>
  </si>
  <si>
    <t>10</t>
  </si>
  <si>
    <t>НДС</t>
  </si>
  <si>
    <t>20% от п.9</t>
  </si>
  <si>
    <t>11</t>
  </si>
  <si>
    <t>Всего по смете:</t>
  </si>
  <si>
    <t>Сумма от п.9-10</t>
  </si>
  <si>
    <t>12</t>
  </si>
  <si>
    <t>Первый заместитель генерального</t>
  </si>
  <si>
    <t xml:space="preserve">директора ЗАО "СПГЭС"                                                                                                                                                                           </t>
  </si>
  <si>
    <t>_____________    Е.Н. Стрелин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</si>
</sst>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8" x14ac:knownFonts="1">
    <font>
      <sz val="11"/>
      <color theme="1"/>
      <name val="Calibri"/>
      <family val="2"/>
      <charset val="204"/>
      <scheme val="minor"/>
    </font>
    <font>
      <sz val="11"/>
      <color theme="1"/>
      <name val="Calibri"/>
      <family val="2"/>
      <charset val="204"/>
      <scheme val="minor"/>
    </font>
    <font>
      <sz val="10"/>
      <name val="Arial Cyr"/>
      <charset val="204"/>
    </font>
    <font>
      <sz val="11"/>
      <name val="Times New Roman"/>
      <family val="1"/>
      <charset val="204"/>
    </font>
    <font>
      <sz val="11"/>
      <color indexed="8"/>
      <name val="Times New Roman"/>
      <family val="1"/>
      <charset val="204"/>
    </font>
    <font>
      <b/>
      <sz val="11"/>
      <name val="Times New Roman"/>
      <family val="1"/>
      <charset val="204"/>
    </font>
    <font>
      <sz val="10"/>
      <name val="Times New Roman"/>
      <family val="1"/>
      <charset val="204"/>
    </font>
    <font>
      <sz val="9"/>
      <name val="Tahoma"/>
      <family val="2"/>
      <charset val="204"/>
    </font>
    <font>
      <sz val="10"/>
      <name val="Arial"/>
      <family val="2"/>
      <charset val="204"/>
    </font>
    <font>
      <sz val="11"/>
      <name val="Calibri"/>
      <family val="2"/>
      <charset val="204"/>
      <scheme val="minor"/>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sz val="9"/>
      <color theme="1"/>
      <name val="Calibri"/>
      <family val="2"/>
      <charset val="204"/>
      <scheme val="minor"/>
    </font>
    <font>
      <b/>
      <sz val="8"/>
      <name val="Arial"/>
      <family val="2"/>
      <charset val="204"/>
    </font>
    <font>
      <sz val="11"/>
      <color theme="1"/>
      <name val="Times New Roman"/>
      <family val="1"/>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right/>
      <top style="thin">
        <color indexed="64"/>
      </top>
      <bottom style="thin">
        <color indexed="64"/>
      </bottom>
      <diagonal/>
    </border>
  </borders>
  <cellStyleXfs count="29">
    <xf numFmtId="0" fontId="0" fillId="0" borderId="0"/>
    <xf numFmtId="0" fontId="2" fillId="0" borderId="0"/>
    <xf numFmtId="164" fontId="2" fillId="0" borderId="0" applyFont="0" applyFill="0" applyBorder="0" applyAlignment="0" applyProtection="0"/>
    <xf numFmtId="0" fontId="7" fillId="0" borderId="1">
      <alignment horizontal="center"/>
    </xf>
    <xf numFmtId="0" fontId="2" fillId="0" borderId="0">
      <alignment vertical="top"/>
    </xf>
    <xf numFmtId="0" fontId="6" fillId="0" borderId="1">
      <alignment horizontal="center"/>
    </xf>
    <xf numFmtId="0" fontId="6" fillId="0" borderId="0">
      <alignment vertical="top"/>
    </xf>
    <xf numFmtId="0" fontId="6" fillId="0" borderId="0">
      <alignment horizontal="right" vertical="top" wrapText="1"/>
    </xf>
    <xf numFmtId="0" fontId="6" fillId="0" borderId="0"/>
    <xf numFmtId="0" fontId="6" fillId="0" borderId="0"/>
    <xf numFmtId="0" fontId="6" fillId="0" borderId="0"/>
    <xf numFmtId="0" fontId="6" fillId="0" borderId="0"/>
    <xf numFmtId="0" fontId="6" fillId="0" borderId="1">
      <alignment horizontal="center" wrapText="1"/>
    </xf>
    <xf numFmtId="0" fontId="2" fillId="0" borderId="0">
      <alignment vertical="top"/>
    </xf>
    <xf numFmtId="0" fontId="6" fillId="0" borderId="1">
      <alignment horizontal="center"/>
    </xf>
    <xf numFmtId="0" fontId="8" fillId="0" borderId="0"/>
    <xf numFmtId="0" fontId="8" fillId="0" borderId="0"/>
    <xf numFmtId="0" fontId="6" fillId="0" borderId="0"/>
    <xf numFmtId="0" fontId="6" fillId="0" borderId="1">
      <alignment horizontal="center" wrapText="1"/>
    </xf>
    <xf numFmtId="0" fontId="6" fillId="0" borderId="1">
      <alignment horizontal="center"/>
    </xf>
    <xf numFmtId="0" fontId="6" fillId="0" borderId="1">
      <alignment horizontal="center" wrapText="1"/>
    </xf>
    <xf numFmtId="0" fontId="6" fillId="0" borderId="1">
      <alignment horizontal="center"/>
    </xf>
    <xf numFmtId="0" fontId="6" fillId="0" borderId="0">
      <alignment horizontal="center" vertical="top" wrapText="1"/>
    </xf>
    <xf numFmtId="0" fontId="6" fillId="0" borderId="0">
      <alignment horizontal="center"/>
    </xf>
    <xf numFmtId="164" fontId="2" fillId="0" borderId="0" applyFont="0" applyFill="0" applyBorder="0" applyAlignment="0" applyProtection="0"/>
    <xf numFmtId="0" fontId="6" fillId="0" borderId="0">
      <alignment horizontal="left" vertical="top"/>
    </xf>
    <xf numFmtId="0" fontId="6" fillId="0" borderId="0"/>
    <xf numFmtId="164" fontId="1" fillId="0" borderId="0" applyFont="0" applyFill="0" applyBorder="0" applyAlignment="0" applyProtection="0"/>
    <xf numFmtId="164" fontId="1" fillId="0" borderId="0" applyFont="0" applyFill="0" applyBorder="0" applyAlignment="0" applyProtection="0"/>
  </cellStyleXfs>
  <cellXfs count="97">
    <xf numFmtId="0" fontId="0" fillId="0" borderId="0" xfId="0"/>
    <xf numFmtId="0" fontId="3" fillId="0" borderId="0" xfId="1" applyFont="1"/>
    <xf numFmtId="0" fontId="4" fillId="0" borderId="0" xfId="1" applyFont="1"/>
    <xf numFmtId="0" fontId="3" fillId="0" borderId="0" xfId="0" applyFont="1"/>
    <xf numFmtId="0" fontId="9" fillId="0" borderId="0" xfId="0" applyFont="1"/>
    <xf numFmtId="0" fontId="5" fillId="0" borderId="0" xfId="0" applyFont="1" applyAlignment="1"/>
    <xf numFmtId="0" fontId="5" fillId="0" borderId="0" xfId="0" applyFont="1"/>
    <xf numFmtId="0" fontId="3" fillId="0" borderId="0" xfId="0" applyFont="1" applyAlignment="1">
      <alignment horizontal="center"/>
    </xf>
    <xf numFmtId="0" fontId="9" fillId="0" borderId="0" xfId="0" applyFont="1" applyAlignment="1">
      <alignment horizontal="centerContinuous"/>
    </xf>
    <xf numFmtId="0" fontId="11" fillId="0" borderId="0" xfId="0" applyFont="1" applyAlignment="1">
      <alignment horizontal="center" vertical="top"/>
    </xf>
    <xf numFmtId="0" fontId="9" fillId="0" borderId="0" xfId="0" applyFont="1" applyFill="1"/>
    <xf numFmtId="0" fontId="0" fillId="0" borderId="0" xfId="0" applyFont="1" applyFill="1"/>
    <xf numFmtId="2" fontId="9" fillId="0" borderId="0" xfId="0" applyNumberFormat="1" applyFont="1"/>
    <xf numFmtId="0" fontId="12" fillId="0" borderId="15" xfId="0" applyNumberFormat="1" applyFont="1" applyBorder="1" applyAlignment="1">
      <alignment horizontal="center" vertical="top" wrapText="1"/>
    </xf>
    <xf numFmtId="0" fontId="13" fillId="0" borderId="15" xfId="0" applyNumberFormat="1" applyFont="1" applyBorder="1" applyAlignment="1">
      <alignment horizontal="center" vertical="top" wrapText="1"/>
    </xf>
    <xf numFmtId="49" fontId="0" fillId="0" borderId="15" xfId="0" applyNumberFormat="1" applyFont="1" applyBorder="1" applyAlignment="1">
      <alignment horizontal="center" wrapText="1"/>
    </xf>
    <xf numFmtId="0" fontId="0" fillId="0" borderId="15" xfId="0" applyNumberFormat="1" applyFont="1" applyBorder="1" applyAlignment="1">
      <alignment horizontal="center" wrapText="1"/>
    </xf>
    <xf numFmtId="4" fontId="0" fillId="0" borderId="6" xfId="0" applyNumberFormat="1" applyFont="1" applyBorder="1" applyAlignment="1">
      <alignment horizontal="right" vertical="top" wrapText="1"/>
    </xf>
    <xf numFmtId="49" fontId="14" fillId="0" borderId="22" xfId="0" applyNumberFormat="1" applyFont="1" applyBorder="1" applyAlignment="1">
      <alignment horizontal="right" vertical="top" wrapText="1"/>
    </xf>
    <xf numFmtId="0" fontId="14" fillId="0" borderId="22" xfId="0" applyNumberFormat="1" applyFont="1" applyBorder="1" applyAlignment="1">
      <alignment horizontal="left" vertical="top" wrapText="1"/>
    </xf>
    <xf numFmtId="0" fontId="14" fillId="0" borderId="22" xfId="0" applyNumberFormat="1" applyFont="1" applyBorder="1" applyAlignment="1">
      <alignment horizontal="right" vertical="top" wrapText="1"/>
    </xf>
    <xf numFmtId="49" fontId="14" fillId="0" borderId="26" xfId="0" applyNumberFormat="1" applyFont="1" applyBorder="1" applyAlignment="1">
      <alignment horizontal="right" vertical="top" wrapText="1"/>
    </xf>
    <xf numFmtId="0" fontId="0" fillId="0" borderId="26" xfId="0" applyNumberFormat="1" applyFont="1" applyBorder="1" applyAlignment="1">
      <alignment horizontal="left" vertical="top" wrapText="1"/>
    </xf>
    <xf numFmtId="0" fontId="0" fillId="0" borderId="26" xfId="0" applyNumberFormat="1" applyFont="1" applyBorder="1" applyAlignment="1">
      <alignment horizontal="right" vertical="top" wrapText="1"/>
    </xf>
    <xf numFmtId="49" fontId="14" fillId="0" borderId="10" xfId="0" applyNumberFormat="1" applyFont="1" applyBorder="1" applyAlignment="1">
      <alignment horizontal="right" vertical="top" wrapText="1"/>
    </xf>
    <xf numFmtId="0" fontId="0" fillId="0" borderId="10" xfId="0" applyNumberFormat="1" applyFont="1" applyBorder="1" applyAlignment="1">
      <alignment horizontal="left" vertical="top" wrapText="1"/>
    </xf>
    <xf numFmtId="0" fontId="0" fillId="0" borderId="10" xfId="0" applyNumberFormat="1" applyFont="1" applyBorder="1" applyAlignment="1">
      <alignment horizontal="right" vertical="top" wrapText="1"/>
    </xf>
    <xf numFmtId="4" fontId="0" fillId="0" borderId="7" xfId="0" applyNumberFormat="1" applyFont="1" applyBorder="1" applyAlignment="1">
      <alignment horizontal="right" vertical="top" wrapText="1"/>
    </xf>
    <xf numFmtId="0" fontId="14" fillId="0" borderId="10" xfId="0" applyNumberFormat="1" applyFont="1" applyBorder="1" applyAlignment="1">
      <alignment horizontal="left" vertical="top" wrapText="1"/>
    </xf>
    <xf numFmtId="4" fontId="14" fillId="0" borderId="10" xfId="0" applyNumberFormat="1" applyFont="1" applyBorder="1" applyAlignment="1">
      <alignment horizontal="right" vertical="top" wrapText="1"/>
    </xf>
    <xf numFmtId="0" fontId="0" fillId="0" borderId="1" xfId="0" applyNumberFormat="1" applyFont="1" applyBorder="1" applyAlignment="1">
      <alignment horizontal="left" vertical="top" wrapText="1"/>
    </xf>
    <xf numFmtId="4" fontId="0" fillId="0" borderId="1" xfId="0" applyNumberFormat="1" applyFont="1" applyBorder="1" applyAlignment="1">
      <alignment horizontal="right" vertical="top" wrapText="1"/>
    </xf>
    <xf numFmtId="4" fontId="14" fillId="0" borderId="1" xfId="0" applyNumberFormat="1" applyFont="1" applyBorder="1" applyAlignment="1">
      <alignment horizontal="right" vertical="top" wrapText="1"/>
    </xf>
    <xf numFmtId="0" fontId="0" fillId="0" borderId="0" xfId="0" applyNumberFormat="1" applyFont="1" applyAlignment="1">
      <alignment wrapText="1"/>
    </xf>
    <xf numFmtId="0" fontId="0" fillId="0" borderId="6" xfId="0" applyNumberFormat="1" applyBorder="1" applyAlignment="1">
      <alignment horizontal="left" vertical="top" wrapText="1"/>
    </xf>
    <xf numFmtId="49" fontId="14" fillId="0" borderId="6" xfId="0" applyNumberFormat="1" applyFont="1" applyBorder="1" applyAlignment="1">
      <alignment horizontal="center" vertical="top" wrapText="1"/>
    </xf>
    <xf numFmtId="49" fontId="14" fillId="0" borderId="7" xfId="0" applyNumberFormat="1" applyFont="1" applyBorder="1" applyAlignment="1">
      <alignment horizontal="center" vertical="top" wrapText="1"/>
    </xf>
    <xf numFmtId="49" fontId="14" fillId="0" borderId="10" xfId="0" applyNumberFormat="1" applyFont="1" applyBorder="1" applyAlignment="1">
      <alignment horizontal="center" vertical="top" wrapText="1"/>
    </xf>
    <xf numFmtId="49" fontId="14" fillId="0" borderId="1" xfId="0" applyNumberFormat="1" applyFont="1" applyBorder="1" applyAlignment="1">
      <alignment horizontal="center" vertical="top" wrapText="1"/>
    </xf>
    <xf numFmtId="0" fontId="0" fillId="0" borderId="10" xfId="0" applyNumberFormat="1" applyBorder="1" applyAlignment="1">
      <alignment horizontal="left" vertical="top" wrapText="1"/>
    </xf>
    <xf numFmtId="0" fontId="0" fillId="0" borderId="7" xfId="0" applyNumberFormat="1" applyBorder="1" applyAlignment="1">
      <alignment horizontal="left" vertical="top" wrapText="1"/>
    </xf>
    <xf numFmtId="2" fontId="9" fillId="0" borderId="0" xfId="0" applyNumberFormat="1" applyFont="1" applyAlignment="1">
      <alignment vertical="top"/>
    </xf>
    <xf numFmtId="4" fontId="9" fillId="0" borderId="0" xfId="0" applyNumberFormat="1" applyFont="1"/>
    <xf numFmtId="0" fontId="15" fillId="0" borderId="1" xfId="0" applyNumberFormat="1" applyFont="1" applyBorder="1" applyAlignment="1">
      <alignment horizontal="left" vertical="top" wrapText="1"/>
    </xf>
    <xf numFmtId="0" fontId="16" fillId="0" borderId="1" xfId="0" applyNumberFormat="1" applyFont="1" applyBorder="1" applyAlignment="1">
      <alignment horizontal="left" vertical="top" wrapText="1"/>
    </xf>
    <xf numFmtId="0" fontId="6" fillId="0" borderId="0" xfId="1" applyFont="1"/>
    <xf numFmtId="0" fontId="17" fillId="0" borderId="0" xfId="0" applyFont="1"/>
    <xf numFmtId="49" fontId="14" fillId="0" borderId="6" xfId="0" applyNumberFormat="1" applyFont="1" applyBorder="1" applyAlignment="1">
      <alignment horizontal="center" vertical="top" wrapText="1"/>
    </xf>
    <xf numFmtId="49" fontId="14" fillId="0" borderId="26" xfId="0" applyNumberFormat="1" applyFont="1" applyBorder="1" applyAlignment="1">
      <alignment horizontal="center" vertical="top" wrapText="1"/>
    </xf>
    <xf numFmtId="0" fontId="5" fillId="0" borderId="0" xfId="0" applyFont="1" applyAlignment="1">
      <alignment horizontal="center"/>
    </xf>
    <xf numFmtId="0" fontId="12" fillId="0" borderId="16" xfId="0" applyNumberFormat="1" applyFont="1" applyBorder="1" applyAlignment="1">
      <alignment horizontal="center" vertical="top" wrapText="1"/>
    </xf>
    <xf numFmtId="0" fontId="12" fillId="0" borderId="17" xfId="0" applyNumberFormat="1" applyFont="1" applyBorder="1" applyAlignment="1">
      <alignment horizontal="center" vertical="top" wrapText="1"/>
    </xf>
    <xf numFmtId="0" fontId="0" fillId="0" borderId="19" xfId="0" applyNumberFormat="1" applyFont="1" applyBorder="1" applyAlignment="1">
      <alignment horizontal="center" wrapText="1"/>
    </xf>
    <xf numFmtId="0" fontId="0" fillId="0" borderId="20" xfId="0" applyNumberFormat="1" applyFont="1" applyBorder="1" applyAlignment="1">
      <alignment horizontal="center" wrapText="1"/>
    </xf>
    <xf numFmtId="0" fontId="14" fillId="0" borderId="2" xfId="0" applyNumberFormat="1" applyFont="1" applyBorder="1" applyAlignment="1">
      <alignment horizontal="left" vertical="top" wrapText="1"/>
    </xf>
    <xf numFmtId="0" fontId="14" fillId="0" borderId="3"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0" fontId="0" fillId="0" borderId="11" xfId="0" applyNumberFormat="1" applyFont="1" applyBorder="1" applyAlignment="1">
      <alignment horizontal="left" vertical="top" wrapText="1"/>
    </xf>
    <xf numFmtId="0" fontId="0" fillId="0" borderId="12" xfId="0" applyNumberFormat="1" applyFont="1" applyBorder="1" applyAlignment="1">
      <alignment horizontal="left" vertical="top" wrapText="1"/>
    </xf>
    <xf numFmtId="0" fontId="0" fillId="0" borderId="14" xfId="0" applyNumberFormat="1" applyFont="1" applyBorder="1" applyAlignment="1">
      <alignment horizontal="left" vertical="top" wrapText="1"/>
    </xf>
    <xf numFmtId="0" fontId="14" fillId="0" borderId="23" xfId="0" applyNumberFormat="1" applyFont="1" applyBorder="1" applyAlignment="1">
      <alignment horizontal="left" vertical="top" wrapText="1"/>
    </xf>
    <xf numFmtId="0" fontId="14" fillId="0" borderId="24" xfId="0" applyNumberFormat="1" applyFont="1" applyBorder="1" applyAlignment="1">
      <alignment horizontal="left" vertical="top" wrapText="1"/>
    </xf>
    <xf numFmtId="0" fontId="0" fillId="0" borderId="2" xfId="0" applyNumberFormat="1" applyBorder="1" applyAlignment="1">
      <alignment horizontal="left" vertical="top" wrapText="1"/>
    </xf>
    <xf numFmtId="0" fontId="0" fillId="0" borderId="13" xfId="0" applyNumberFormat="1" applyFont="1" applyBorder="1" applyAlignment="1">
      <alignment horizontal="left" vertical="top" wrapText="1"/>
    </xf>
    <xf numFmtId="0" fontId="0" fillId="0" borderId="3" xfId="0" applyNumberFormat="1" applyFont="1" applyBorder="1" applyAlignment="1">
      <alignment horizontal="left" vertical="top" wrapText="1"/>
    </xf>
    <xf numFmtId="0" fontId="0" fillId="0" borderId="8"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9" xfId="0" applyNumberFormat="1" applyFont="1" applyBorder="1" applyAlignment="1">
      <alignment horizontal="left" vertical="top" wrapText="1"/>
    </xf>
    <xf numFmtId="0" fontId="0" fillId="0" borderId="6" xfId="0" applyNumberFormat="1" applyBorder="1" applyAlignment="1">
      <alignment horizontal="left" vertical="top" wrapText="1"/>
    </xf>
    <xf numFmtId="0" fontId="0" fillId="0" borderId="7" xfId="0" applyNumberFormat="1" applyFont="1" applyBorder="1" applyAlignment="1">
      <alignment horizontal="left" vertical="top" wrapText="1"/>
    </xf>
    <xf numFmtId="0" fontId="14" fillId="0" borderId="25" xfId="0" applyNumberFormat="1" applyFont="1" applyBorder="1" applyAlignment="1">
      <alignment horizontal="left" vertical="top" wrapText="1"/>
    </xf>
    <xf numFmtId="0" fontId="12" fillId="0" borderId="18" xfId="0" applyNumberFormat="1" applyFont="1" applyBorder="1" applyAlignment="1">
      <alignment horizontal="center" vertical="top" wrapText="1"/>
    </xf>
    <xf numFmtId="0" fontId="0" fillId="0" borderId="21" xfId="0" applyNumberFormat="1" applyFont="1" applyBorder="1" applyAlignment="1">
      <alignment horizontal="center" wrapText="1"/>
    </xf>
    <xf numFmtId="0" fontId="0" fillId="0" borderId="13" xfId="0" applyNumberFormat="1" applyBorder="1" applyAlignment="1">
      <alignment horizontal="left" vertical="top" wrapText="1"/>
    </xf>
    <xf numFmtId="0" fontId="0" fillId="0" borderId="3" xfId="0" applyNumberFormat="1" applyBorder="1" applyAlignment="1">
      <alignment horizontal="left" vertical="top" wrapText="1"/>
    </xf>
    <xf numFmtId="0" fontId="14" fillId="0" borderId="8" xfId="0" applyNumberFormat="1" applyFont="1" applyBorder="1" applyAlignment="1">
      <alignment horizontal="left" vertical="top" wrapText="1"/>
    </xf>
    <xf numFmtId="0" fontId="14" fillId="0" borderId="9" xfId="0" applyNumberFormat="1" applyFont="1" applyBorder="1" applyAlignment="1">
      <alignment horizontal="left" vertical="top" wrapText="1"/>
    </xf>
    <xf numFmtId="0" fontId="0" fillId="0" borderId="8" xfId="0" applyNumberFormat="1" applyBorder="1" applyAlignment="1">
      <alignment horizontal="left" vertical="top" wrapText="1"/>
    </xf>
    <xf numFmtId="0" fontId="0" fillId="0" borderId="4" xfId="0" applyNumberFormat="1" applyFont="1" applyBorder="1" applyAlignment="1">
      <alignment horizontal="left" vertical="top" wrapText="1"/>
    </xf>
    <xf numFmtId="0" fontId="0" fillId="0" borderId="5"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4" fontId="0" fillId="0" borderId="6" xfId="0" applyNumberFormat="1" applyFont="1" applyBorder="1" applyAlignment="1">
      <alignment horizontal="right" vertical="top" wrapText="1"/>
    </xf>
    <xf numFmtId="4" fontId="0" fillId="0" borderId="7" xfId="0" applyNumberFormat="1" applyFont="1" applyBorder="1" applyAlignment="1">
      <alignment horizontal="right" vertical="top" wrapText="1"/>
    </xf>
    <xf numFmtId="0" fontId="0" fillId="0" borderId="11" xfId="0" applyNumberFormat="1" applyBorder="1" applyAlignment="1">
      <alignment horizontal="left" vertical="top" wrapText="1"/>
    </xf>
    <xf numFmtId="0" fontId="0" fillId="0" borderId="27" xfId="0" applyNumberFormat="1" applyBorder="1" applyAlignment="1">
      <alignment horizontal="left" vertical="top" wrapText="1"/>
    </xf>
    <xf numFmtId="0" fontId="0" fillId="0" borderId="4" xfId="0" applyNumberFormat="1" applyFont="1" applyBorder="1" applyAlignment="1">
      <alignment horizontal="center" vertical="top" wrapText="1"/>
    </xf>
    <xf numFmtId="0" fontId="0" fillId="0" borderId="30" xfId="0" applyNumberFormat="1" applyFont="1" applyBorder="1" applyAlignment="1">
      <alignment horizontal="center" vertical="top" wrapText="1"/>
    </xf>
    <xf numFmtId="0" fontId="0" fillId="0" borderId="5" xfId="0" applyNumberFormat="1" applyFont="1" applyBorder="1" applyAlignment="1">
      <alignment horizontal="center" vertical="top" wrapText="1"/>
    </xf>
    <xf numFmtId="0" fontId="14" fillId="0" borderId="4" xfId="0" applyNumberFormat="1" applyFont="1" applyBorder="1" applyAlignment="1">
      <alignment horizontal="left" vertical="top" wrapText="1"/>
    </xf>
    <xf numFmtId="0" fontId="14" fillId="0" borderId="5" xfId="0" applyNumberFormat="1" applyFont="1" applyBorder="1" applyAlignment="1">
      <alignment horizontal="left" vertical="top" wrapText="1"/>
    </xf>
    <xf numFmtId="0" fontId="14" fillId="0" borderId="30" xfId="0" applyNumberFormat="1" applyFont="1" applyBorder="1" applyAlignment="1">
      <alignment horizontal="left" vertical="top" wrapText="1"/>
    </xf>
    <xf numFmtId="0" fontId="10" fillId="0" borderId="0" xfId="0" applyFont="1" applyAlignment="1">
      <alignment horizontal="center" vertical="center" wrapText="1"/>
    </xf>
    <xf numFmtId="0" fontId="14" fillId="0" borderId="11" xfId="0" applyNumberFormat="1" applyFont="1" applyBorder="1" applyAlignment="1">
      <alignment horizontal="left" vertical="top" wrapText="1"/>
    </xf>
    <xf numFmtId="0" fontId="14" fillId="0" borderId="12" xfId="0" applyNumberFormat="1" applyFont="1" applyBorder="1" applyAlignment="1">
      <alignment horizontal="left" vertical="top" wrapText="1"/>
    </xf>
    <xf numFmtId="0" fontId="14" fillId="0" borderId="14" xfId="0" applyNumberFormat="1" applyFont="1" applyBorder="1" applyAlignment="1">
      <alignment horizontal="left"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1"/>
    <cellStyle name="Обычный 3" xfId="15"/>
    <cellStyle name="Обычный 4" xfId="16"/>
    <cellStyle name="Параметр" xfId="17"/>
    <cellStyle name="ПеременныеСметы" xfId="18"/>
    <cellStyle name="РесСмета" xfId="19"/>
    <cellStyle name="СводкаСтоимРаб" xfId="20"/>
    <cellStyle name="СводРасч" xfId="21"/>
    <cellStyle name="Список ресурсов" xfId="22"/>
    <cellStyle name="Титул" xfId="23"/>
    <cellStyle name="Финансовый 2" xfId="2"/>
    <cellStyle name="Финансовый 2 2" xfId="28"/>
    <cellStyle name="Финансовый 3" xfId="27"/>
    <cellStyle name="Финансовый 4" xfId="24"/>
    <cellStyle name="Хвост" xfId="25"/>
    <cellStyle name="Экспертиза"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541020</xdr:colOff>
      <xdr:row>12</xdr:row>
      <xdr:rowOff>754380</xdr:rowOff>
    </xdr:from>
    <xdr:to>
      <xdr:col>8</xdr:col>
      <xdr:colOff>551604</xdr:colOff>
      <xdr:row>13</xdr:row>
      <xdr:rowOff>2963</xdr:rowOff>
    </xdr:to>
    <xdr:cxnSp macro="">
      <xdr:nvCxnSpPr>
        <xdr:cNvPr id="2" name="Прямая соединительная линия 1"/>
        <xdr:cNvCxnSpPr/>
      </xdr:nvCxnSpPr>
      <xdr:spPr>
        <a:xfrm flipV="1">
          <a:off x="541020" y="2766060"/>
          <a:ext cx="5504604" cy="1058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tabSelected="1" zoomScaleNormal="100" workbookViewId="0">
      <selection activeCell="P15" sqref="P15"/>
    </sheetView>
  </sheetViews>
  <sheetFormatPr defaultColWidth="9.140625" defaultRowHeight="15" x14ac:dyDescent="0.25"/>
  <cols>
    <col min="1" max="1" width="5.7109375" style="4" customWidth="1"/>
    <col min="2" max="3" width="8.28515625" style="4" customWidth="1"/>
    <col min="4" max="7" width="10.28515625" style="4" customWidth="1"/>
    <col min="8" max="8" width="13" style="4" customWidth="1"/>
    <col min="9" max="9" width="13.7109375" style="4" customWidth="1"/>
    <col min="10" max="10" width="12.7109375" style="4" customWidth="1"/>
    <col min="11" max="11" width="10.28515625" style="4" bestFit="1" customWidth="1"/>
    <col min="12" max="16384" width="9.140625" style="4"/>
  </cols>
  <sheetData>
    <row r="1" spans="1:9" s="45" customFormat="1" x14ac:dyDescent="0.25">
      <c r="C1" s="1" t="s">
        <v>0</v>
      </c>
      <c r="F1" s="1" t="s">
        <v>8</v>
      </c>
    </row>
    <row r="2" spans="1:9" s="45" customFormat="1" x14ac:dyDescent="0.25">
      <c r="F2" s="1"/>
    </row>
    <row r="3" spans="1:9" s="45" customFormat="1" x14ac:dyDescent="0.25">
      <c r="A3" s="1" t="s">
        <v>1</v>
      </c>
      <c r="G3" s="1" t="s">
        <v>1</v>
      </c>
    </row>
    <row r="4" spans="1:9" s="45" customFormat="1" x14ac:dyDescent="0.25">
      <c r="A4" s="1" t="s">
        <v>9</v>
      </c>
      <c r="G4" s="1" t="s">
        <v>71</v>
      </c>
    </row>
    <row r="5" spans="1:9" s="45" customFormat="1" x14ac:dyDescent="0.25">
      <c r="A5" s="1" t="s">
        <v>10</v>
      </c>
      <c r="G5" s="1" t="s">
        <v>72</v>
      </c>
    </row>
    <row r="6" spans="1:9" s="45" customFormat="1" x14ac:dyDescent="0.25">
      <c r="A6" s="1"/>
      <c r="G6" s="1"/>
    </row>
    <row r="7" spans="1:9" s="46" customFormat="1" x14ac:dyDescent="0.25">
      <c r="A7" s="2" t="s">
        <v>11</v>
      </c>
      <c r="B7" s="45"/>
      <c r="C7" s="45"/>
      <c r="D7" s="45"/>
      <c r="E7" s="45"/>
      <c r="G7" s="2" t="s">
        <v>73</v>
      </c>
    </row>
    <row r="8" spans="1:9" s="45" customFormat="1" x14ac:dyDescent="0.25">
      <c r="A8" s="2" t="s">
        <v>2</v>
      </c>
      <c r="G8" s="2" t="s">
        <v>2</v>
      </c>
    </row>
    <row r="9" spans="1:9" x14ac:dyDescent="0.25">
      <c r="A9" s="3"/>
    </row>
    <row r="10" spans="1:9" x14ac:dyDescent="0.25">
      <c r="A10" s="49" t="s">
        <v>3</v>
      </c>
      <c r="B10" s="49"/>
      <c r="C10" s="49"/>
      <c r="D10" s="49"/>
      <c r="E10" s="49"/>
      <c r="F10" s="49"/>
      <c r="G10" s="49"/>
      <c r="H10" s="49"/>
      <c r="I10" s="5"/>
    </row>
    <row r="11" spans="1:9" x14ac:dyDescent="0.25">
      <c r="A11" s="49" t="s">
        <v>12</v>
      </c>
      <c r="B11" s="49"/>
      <c r="C11" s="49"/>
      <c r="D11" s="49"/>
      <c r="E11" s="49"/>
      <c r="F11" s="49"/>
      <c r="G11" s="49"/>
      <c r="H11" s="49"/>
      <c r="I11" s="5"/>
    </row>
    <row r="12" spans="1:9" ht="5.25" customHeight="1" x14ac:dyDescent="0.25">
      <c r="A12" s="3"/>
      <c r="B12" s="3"/>
      <c r="C12" s="3"/>
      <c r="D12" s="3"/>
      <c r="E12" s="6"/>
      <c r="F12" s="3"/>
      <c r="G12" s="3"/>
      <c r="H12" s="3"/>
      <c r="I12" s="3"/>
    </row>
    <row r="13" spans="1:9" ht="60" customHeight="1" x14ac:dyDescent="0.25">
      <c r="A13" s="93" t="s">
        <v>4</v>
      </c>
      <c r="B13" s="93"/>
      <c r="C13" s="93"/>
      <c r="D13" s="93"/>
      <c r="E13" s="93"/>
      <c r="F13" s="93"/>
      <c r="G13" s="93"/>
      <c r="H13" s="93"/>
      <c r="I13" s="93"/>
    </row>
    <row r="14" spans="1:9" ht="14.25" customHeight="1" x14ac:dyDescent="0.25">
      <c r="A14" s="7"/>
      <c r="D14" s="8"/>
      <c r="E14" s="9" t="s">
        <v>5</v>
      </c>
    </row>
    <row r="15" spans="1:9" ht="115.5" customHeight="1" x14ac:dyDescent="0.25">
      <c r="A15" s="13" t="s">
        <v>14</v>
      </c>
      <c r="B15" s="50" t="s">
        <v>15</v>
      </c>
      <c r="C15" s="51"/>
      <c r="D15" s="50" t="s">
        <v>16</v>
      </c>
      <c r="E15" s="73"/>
      <c r="F15" s="73"/>
      <c r="G15" s="51"/>
      <c r="H15" s="14" t="s">
        <v>17</v>
      </c>
      <c r="I15" s="13" t="s">
        <v>18</v>
      </c>
    </row>
    <row r="16" spans="1:9" x14ac:dyDescent="0.25">
      <c r="A16" s="15" t="s">
        <v>19</v>
      </c>
      <c r="B16" s="52">
        <v>2</v>
      </c>
      <c r="C16" s="53"/>
      <c r="D16" s="52">
        <v>3</v>
      </c>
      <c r="E16" s="74"/>
      <c r="F16" s="74"/>
      <c r="G16" s="53"/>
      <c r="H16" s="16">
        <v>4</v>
      </c>
      <c r="I16" s="16">
        <v>5</v>
      </c>
    </row>
    <row r="17" spans="1:10" ht="157.15" customHeight="1" x14ac:dyDescent="0.25">
      <c r="A17" s="35" t="s">
        <v>19</v>
      </c>
      <c r="B17" s="54" t="s">
        <v>20</v>
      </c>
      <c r="C17" s="55"/>
      <c r="D17" s="64" t="s">
        <v>21</v>
      </c>
      <c r="E17" s="75"/>
      <c r="F17" s="75"/>
      <c r="G17" s="76"/>
      <c r="H17" s="34" t="s">
        <v>22</v>
      </c>
      <c r="I17" s="17">
        <f>(12265+37*1200)*2*0.6*4.09*1.1*1.4*0.825</f>
        <v>353341.06731000001</v>
      </c>
      <c r="J17" s="12"/>
    </row>
    <row r="18" spans="1:10" x14ac:dyDescent="0.25">
      <c r="A18" s="18" t="s">
        <v>23</v>
      </c>
      <c r="B18" s="62" t="s">
        <v>24</v>
      </c>
      <c r="C18" s="63"/>
      <c r="D18" s="62"/>
      <c r="E18" s="72"/>
      <c r="F18" s="72"/>
      <c r="G18" s="63"/>
      <c r="H18" s="19"/>
      <c r="I18" s="20"/>
    </row>
    <row r="19" spans="1:10" ht="14.45" customHeight="1" x14ac:dyDescent="0.25">
      <c r="A19" s="21" t="s">
        <v>23</v>
      </c>
      <c r="B19" s="56" t="s">
        <v>25</v>
      </c>
      <c r="C19" s="58"/>
      <c r="D19" s="56" t="s">
        <v>26</v>
      </c>
      <c r="E19" s="57"/>
      <c r="F19" s="57"/>
      <c r="G19" s="58"/>
      <c r="H19" s="22"/>
      <c r="I19" s="23"/>
    </row>
    <row r="20" spans="1:10" ht="14.45" customHeight="1" x14ac:dyDescent="0.25">
      <c r="A20" s="21" t="s">
        <v>23</v>
      </c>
      <c r="B20" s="56"/>
      <c r="C20" s="58"/>
      <c r="D20" s="56" t="s">
        <v>27</v>
      </c>
      <c r="E20" s="57"/>
      <c r="F20" s="57"/>
      <c r="G20" s="58"/>
      <c r="H20" s="22"/>
      <c r="I20" s="23"/>
    </row>
    <row r="21" spans="1:10" x14ac:dyDescent="0.25">
      <c r="A21" s="21" t="s">
        <v>23</v>
      </c>
      <c r="B21" s="56"/>
      <c r="C21" s="58"/>
      <c r="D21" s="56" t="s">
        <v>28</v>
      </c>
      <c r="E21" s="57"/>
      <c r="F21" s="57"/>
      <c r="G21" s="58"/>
      <c r="H21" s="22"/>
      <c r="I21" s="23"/>
    </row>
    <row r="22" spans="1:10" ht="15" customHeight="1" x14ac:dyDescent="0.25">
      <c r="A22" s="21" t="s">
        <v>23</v>
      </c>
      <c r="B22" s="56"/>
      <c r="C22" s="58"/>
      <c r="D22" s="56" t="s">
        <v>29</v>
      </c>
      <c r="E22" s="57"/>
      <c r="F22" s="57"/>
      <c r="G22" s="58"/>
      <c r="H22" s="22"/>
      <c r="I22" s="23"/>
    </row>
    <row r="23" spans="1:10" ht="82.15" customHeight="1" x14ac:dyDescent="0.25">
      <c r="A23" s="24" t="s">
        <v>23</v>
      </c>
      <c r="B23" s="59" t="s">
        <v>30</v>
      </c>
      <c r="C23" s="60"/>
      <c r="D23" s="59"/>
      <c r="E23" s="61"/>
      <c r="F23" s="61"/>
      <c r="G23" s="60"/>
      <c r="H23" s="25" t="s">
        <v>31</v>
      </c>
      <c r="I23" s="26"/>
    </row>
    <row r="24" spans="1:10" ht="180" customHeight="1" x14ac:dyDescent="0.25">
      <c r="A24" s="47" t="s">
        <v>32</v>
      </c>
      <c r="B24" s="54" t="s">
        <v>33</v>
      </c>
      <c r="C24" s="55"/>
      <c r="D24" s="64" t="s">
        <v>34</v>
      </c>
      <c r="E24" s="65"/>
      <c r="F24" s="65"/>
      <c r="G24" s="66"/>
      <c r="H24" s="70" t="s">
        <v>35</v>
      </c>
      <c r="I24" s="83">
        <f>(0.052 - (0.052 - 0.035) / (0.6 - 0.4) * (0.6 - 0.459081836)) * 1 * 4.09 * 0.7 * 0.85*1000000</f>
        <v>97395.43116981299</v>
      </c>
      <c r="J24" s="41"/>
    </row>
    <row r="25" spans="1:10" ht="52.15" customHeight="1" x14ac:dyDescent="0.25">
      <c r="A25" s="48"/>
      <c r="B25" s="77"/>
      <c r="C25" s="78"/>
      <c r="D25" s="67"/>
      <c r="E25" s="68"/>
      <c r="F25" s="68"/>
      <c r="G25" s="69"/>
      <c r="H25" s="71"/>
      <c r="I25" s="84"/>
    </row>
    <row r="26" spans="1:10" x14ac:dyDescent="0.25">
      <c r="A26" s="18" t="s">
        <v>23</v>
      </c>
      <c r="B26" s="62" t="s">
        <v>24</v>
      </c>
      <c r="C26" s="63"/>
      <c r="D26" s="62"/>
      <c r="E26" s="72"/>
      <c r="F26" s="72"/>
      <c r="G26" s="63"/>
      <c r="H26" s="19"/>
      <c r="I26" s="20"/>
    </row>
    <row r="27" spans="1:10" ht="35.450000000000003" customHeight="1" x14ac:dyDescent="0.25">
      <c r="A27" s="21" t="s">
        <v>23</v>
      </c>
      <c r="B27" s="56" t="s">
        <v>36</v>
      </c>
      <c r="C27" s="58"/>
      <c r="D27" s="56" t="s">
        <v>37</v>
      </c>
      <c r="E27" s="57"/>
      <c r="F27" s="57"/>
      <c r="G27" s="58"/>
      <c r="H27" s="22"/>
      <c r="I27" s="23"/>
    </row>
    <row r="28" spans="1:10" ht="14.45" customHeight="1" x14ac:dyDescent="0.25">
      <c r="A28" s="21" t="s">
        <v>23</v>
      </c>
      <c r="B28" s="56"/>
      <c r="C28" s="58"/>
      <c r="D28" s="56" t="s">
        <v>27</v>
      </c>
      <c r="E28" s="57"/>
      <c r="F28" s="57"/>
      <c r="G28" s="58"/>
      <c r="H28" s="22"/>
      <c r="I28" s="23"/>
    </row>
    <row r="29" spans="1:10" ht="39" customHeight="1" x14ac:dyDescent="0.25">
      <c r="A29" s="21" t="s">
        <v>23</v>
      </c>
      <c r="B29" s="56"/>
      <c r="C29" s="58"/>
      <c r="D29" s="56" t="s">
        <v>38</v>
      </c>
      <c r="E29" s="57"/>
      <c r="F29" s="57"/>
      <c r="G29" s="58"/>
      <c r="H29" s="22"/>
      <c r="I29" s="23"/>
    </row>
    <row r="30" spans="1:10" ht="38.450000000000003" customHeight="1" x14ac:dyDescent="0.25">
      <c r="A30" s="24" t="s">
        <v>23</v>
      </c>
      <c r="B30" s="85" t="s">
        <v>30</v>
      </c>
      <c r="C30" s="60"/>
      <c r="D30" s="59"/>
      <c r="E30" s="61"/>
      <c r="F30" s="61"/>
      <c r="G30" s="60"/>
      <c r="H30" s="39" t="s">
        <v>39</v>
      </c>
      <c r="I30" s="26"/>
    </row>
    <row r="31" spans="1:10" ht="133.15" customHeight="1" x14ac:dyDescent="0.25">
      <c r="A31" s="35" t="s">
        <v>40</v>
      </c>
      <c r="B31" s="54" t="s">
        <v>41</v>
      </c>
      <c r="C31" s="55"/>
      <c r="D31" s="64" t="s">
        <v>42</v>
      </c>
      <c r="E31" s="65"/>
      <c r="F31" s="65"/>
      <c r="G31" s="66"/>
      <c r="H31" s="34" t="s">
        <v>43</v>
      </c>
      <c r="I31" s="17">
        <f>(0+ 800 * 1) * 2 * 0.5 * 4.09</f>
        <v>3272</v>
      </c>
    </row>
    <row r="32" spans="1:10" x14ac:dyDescent="0.25">
      <c r="A32" s="18" t="s">
        <v>23</v>
      </c>
      <c r="B32" s="62" t="s">
        <v>24</v>
      </c>
      <c r="C32" s="63"/>
      <c r="D32" s="62"/>
      <c r="E32" s="72"/>
      <c r="F32" s="72"/>
      <c r="G32" s="63"/>
      <c r="H32" s="19"/>
      <c r="I32" s="20"/>
    </row>
    <row r="33" spans="1:10" ht="15" customHeight="1" x14ac:dyDescent="0.25">
      <c r="A33" s="21" t="s">
        <v>23</v>
      </c>
      <c r="B33" s="56" t="s">
        <v>36</v>
      </c>
      <c r="C33" s="58"/>
      <c r="D33" s="86" t="s">
        <v>44</v>
      </c>
      <c r="E33" s="57"/>
      <c r="F33" s="57"/>
      <c r="G33" s="58"/>
      <c r="H33" s="22"/>
      <c r="I33" s="23"/>
    </row>
    <row r="34" spans="1:10" ht="51.6" customHeight="1" x14ac:dyDescent="0.25">
      <c r="A34" s="21" t="s">
        <v>23</v>
      </c>
      <c r="B34" s="56"/>
      <c r="C34" s="58"/>
      <c r="D34" s="86" t="s">
        <v>27</v>
      </c>
      <c r="E34" s="57"/>
      <c r="F34" s="57"/>
      <c r="G34" s="58"/>
      <c r="H34" s="22"/>
      <c r="I34" s="23"/>
    </row>
    <row r="35" spans="1:10" ht="39.75" customHeight="1" x14ac:dyDescent="0.25">
      <c r="A35" s="24" t="s">
        <v>23</v>
      </c>
      <c r="B35" s="59" t="s">
        <v>30</v>
      </c>
      <c r="C35" s="60"/>
      <c r="D35" s="59"/>
      <c r="E35" s="61"/>
      <c r="F35" s="61"/>
      <c r="G35" s="60"/>
      <c r="H35" s="25" t="s">
        <v>45</v>
      </c>
      <c r="I35" s="26"/>
    </row>
    <row r="36" spans="1:10" s="10" customFormat="1" ht="144.6" customHeight="1" x14ac:dyDescent="0.25">
      <c r="A36" s="36" t="s">
        <v>46</v>
      </c>
      <c r="B36" s="77" t="s">
        <v>47</v>
      </c>
      <c r="C36" s="78"/>
      <c r="D36" s="79" t="s">
        <v>48</v>
      </c>
      <c r="E36" s="68"/>
      <c r="F36" s="68"/>
      <c r="G36" s="69"/>
      <c r="H36" s="40" t="s">
        <v>49</v>
      </c>
      <c r="I36" s="27">
        <f>(0+ 1220 * 1) * 5 * 0.68 * 4.09</f>
        <v>16965.32</v>
      </c>
    </row>
    <row r="37" spans="1:10" s="11" customFormat="1" x14ac:dyDescent="0.25">
      <c r="A37" s="18" t="s">
        <v>23</v>
      </c>
      <c r="B37" s="62" t="s">
        <v>24</v>
      </c>
      <c r="C37" s="63"/>
      <c r="D37" s="62"/>
      <c r="E37" s="72"/>
      <c r="F37" s="72"/>
      <c r="G37" s="63"/>
      <c r="H37" s="19"/>
      <c r="I37" s="20"/>
    </row>
    <row r="38" spans="1:10" ht="21" customHeight="1" x14ac:dyDescent="0.25">
      <c r="A38" s="21" t="s">
        <v>23</v>
      </c>
      <c r="B38" s="56" t="s">
        <v>36</v>
      </c>
      <c r="C38" s="58"/>
      <c r="D38" s="56" t="s">
        <v>50</v>
      </c>
      <c r="E38" s="57"/>
      <c r="F38" s="57"/>
      <c r="G38" s="58"/>
      <c r="H38" s="22"/>
      <c r="I38" s="23"/>
      <c r="J38" s="12"/>
    </row>
    <row r="39" spans="1:10" ht="52.9" customHeight="1" x14ac:dyDescent="0.25">
      <c r="A39" s="21" t="s">
        <v>23</v>
      </c>
      <c r="B39" s="56"/>
      <c r="C39" s="58"/>
      <c r="D39" s="56" t="s">
        <v>27</v>
      </c>
      <c r="E39" s="57"/>
      <c r="F39" s="57"/>
      <c r="G39" s="58"/>
      <c r="H39" s="22"/>
      <c r="I39" s="23"/>
    </row>
    <row r="40" spans="1:10" ht="45" customHeight="1" x14ac:dyDescent="0.25">
      <c r="A40" s="24" t="s">
        <v>23</v>
      </c>
      <c r="B40" s="59" t="s">
        <v>30</v>
      </c>
      <c r="C40" s="60"/>
      <c r="D40" s="59"/>
      <c r="E40" s="61"/>
      <c r="F40" s="61"/>
      <c r="G40" s="60"/>
      <c r="H40" s="25" t="s">
        <v>45</v>
      </c>
      <c r="I40" s="26"/>
    </row>
    <row r="41" spans="1:10" x14ac:dyDescent="0.25">
      <c r="A41" s="37" t="s">
        <v>51</v>
      </c>
      <c r="B41" s="94" t="s">
        <v>52</v>
      </c>
      <c r="C41" s="95"/>
      <c r="D41" s="94"/>
      <c r="E41" s="96"/>
      <c r="F41" s="96"/>
      <c r="G41" s="95"/>
      <c r="H41" s="28"/>
      <c r="I41" s="29">
        <f>SUM(I17:I40)</f>
        <v>470973.818479813</v>
      </c>
      <c r="J41" s="42"/>
    </row>
    <row r="42" spans="1:10" x14ac:dyDescent="0.25">
      <c r="A42" s="38" t="s">
        <v>53</v>
      </c>
      <c r="B42" s="80" t="s">
        <v>54</v>
      </c>
      <c r="C42" s="81"/>
      <c r="D42" s="80"/>
      <c r="E42" s="82"/>
      <c r="F42" s="82"/>
      <c r="G42" s="81"/>
      <c r="H42" s="30" t="s">
        <v>55</v>
      </c>
      <c r="I42" s="31">
        <f>I41*0.1</f>
        <v>47097.381847981305</v>
      </c>
    </row>
    <row r="43" spans="1:10" ht="44.25" customHeight="1" x14ac:dyDescent="0.25">
      <c r="A43" s="38" t="s">
        <v>56</v>
      </c>
      <c r="B43" s="80" t="s">
        <v>57</v>
      </c>
      <c r="C43" s="81"/>
      <c r="D43" s="80"/>
      <c r="E43" s="82"/>
      <c r="F43" s="82"/>
      <c r="G43" s="81"/>
      <c r="H43" s="43" t="s">
        <v>58</v>
      </c>
      <c r="I43" s="31">
        <v>436158</v>
      </c>
    </row>
    <row r="44" spans="1:10" ht="22.5" customHeight="1" x14ac:dyDescent="0.25">
      <c r="A44" s="38" t="s">
        <v>59</v>
      </c>
      <c r="B44" s="80" t="s">
        <v>13</v>
      </c>
      <c r="C44" s="81"/>
      <c r="D44" s="87"/>
      <c r="E44" s="88"/>
      <c r="F44" s="88"/>
      <c r="G44" s="89"/>
      <c r="H44" s="43"/>
      <c r="I44" s="31">
        <v>158000</v>
      </c>
    </row>
    <row r="45" spans="1:10" ht="48.6" customHeight="1" x14ac:dyDescent="0.25">
      <c r="A45" s="38" t="s">
        <v>61</v>
      </c>
      <c r="B45" s="80" t="s">
        <v>60</v>
      </c>
      <c r="C45" s="81"/>
      <c r="D45" s="80"/>
      <c r="E45" s="82"/>
      <c r="F45" s="82"/>
      <c r="G45" s="81"/>
      <c r="H45" s="43" t="s">
        <v>58</v>
      </c>
      <c r="I45" s="31">
        <v>25000</v>
      </c>
    </row>
    <row r="46" spans="1:10" x14ac:dyDescent="0.25">
      <c r="A46" s="38" t="s">
        <v>64</v>
      </c>
      <c r="B46" s="80" t="s">
        <v>62</v>
      </c>
      <c r="C46" s="81"/>
      <c r="D46" s="80"/>
      <c r="E46" s="82"/>
      <c r="F46" s="82"/>
      <c r="G46" s="81"/>
      <c r="H46" s="43" t="s">
        <v>63</v>
      </c>
      <c r="I46" s="31">
        <f>SUM(I41:I45)</f>
        <v>1137229.2003277943</v>
      </c>
      <c r="J46" s="42"/>
    </row>
    <row r="47" spans="1:10" x14ac:dyDescent="0.25">
      <c r="A47" s="38" t="s">
        <v>67</v>
      </c>
      <c r="B47" s="80" t="s">
        <v>65</v>
      </c>
      <c r="C47" s="81"/>
      <c r="D47" s="80"/>
      <c r="E47" s="82"/>
      <c r="F47" s="82"/>
      <c r="G47" s="81"/>
      <c r="H47" s="43" t="s">
        <v>66</v>
      </c>
      <c r="I47" s="31">
        <f>I46*0.2</f>
        <v>227445.84006555888</v>
      </c>
    </row>
    <row r="48" spans="1:10" ht="22.5" x14ac:dyDescent="0.25">
      <c r="A48" s="38" t="s">
        <v>70</v>
      </c>
      <c r="B48" s="90" t="s">
        <v>68</v>
      </c>
      <c r="C48" s="91"/>
      <c r="D48" s="90"/>
      <c r="E48" s="92"/>
      <c r="F48" s="92"/>
      <c r="G48" s="91"/>
      <c r="H48" s="44" t="s">
        <v>69</v>
      </c>
      <c r="I48" s="32">
        <f>ROUND(I46+I47,2)</f>
        <v>1364675.04</v>
      </c>
    </row>
    <row r="49" spans="1:9" x14ac:dyDescent="0.25">
      <c r="A49" s="33"/>
      <c r="B49" s="33"/>
      <c r="C49" s="33"/>
      <c r="D49" s="33"/>
      <c r="E49" s="33"/>
      <c r="F49" s="33"/>
      <c r="G49" s="33"/>
      <c r="H49" s="33"/>
      <c r="I49" s="33"/>
    </row>
    <row r="50" spans="1:9" x14ac:dyDescent="0.25">
      <c r="A50" s="33"/>
      <c r="B50" s="33"/>
      <c r="C50" s="33"/>
      <c r="D50" s="33"/>
      <c r="E50" s="33"/>
      <c r="F50" s="33"/>
      <c r="G50" s="33"/>
      <c r="H50" s="33"/>
      <c r="I50" s="33"/>
    </row>
    <row r="51" spans="1:9" x14ac:dyDescent="0.25">
      <c r="A51" s="33"/>
      <c r="B51" s="33"/>
      <c r="C51" s="33"/>
      <c r="D51" s="33"/>
      <c r="E51" s="33"/>
      <c r="F51" s="33"/>
      <c r="G51" s="33"/>
      <c r="H51" s="33"/>
      <c r="I51" s="33"/>
    </row>
    <row r="52" spans="1:9" x14ac:dyDescent="0.25">
      <c r="A52" s="3"/>
      <c r="B52" s="3" t="s">
        <v>6</v>
      </c>
      <c r="C52" s="3"/>
      <c r="D52" s="3"/>
      <c r="E52" s="3"/>
      <c r="F52" s="3" t="s">
        <v>7</v>
      </c>
      <c r="G52" s="3"/>
      <c r="H52" s="3"/>
      <c r="I52" s="3"/>
    </row>
  </sheetData>
  <mergeCells count="72">
    <mergeCell ref="D44:G44"/>
    <mergeCell ref="B44:C44"/>
    <mergeCell ref="B48:C48"/>
    <mergeCell ref="D48:G48"/>
    <mergeCell ref="A13:I13"/>
    <mergeCell ref="B45:C45"/>
    <mergeCell ref="D45:G45"/>
    <mergeCell ref="B46:C46"/>
    <mergeCell ref="D46:G46"/>
    <mergeCell ref="B47:C47"/>
    <mergeCell ref="D47:G47"/>
    <mergeCell ref="D40:G40"/>
    <mergeCell ref="B41:C41"/>
    <mergeCell ref="D41:G41"/>
    <mergeCell ref="B42:C42"/>
    <mergeCell ref="D42:G42"/>
    <mergeCell ref="B43:C43"/>
    <mergeCell ref="D43:G43"/>
    <mergeCell ref="I24:I25"/>
    <mergeCell ref="D26:G26"/>
    <mergeCell ref="D35:G35"/>
    <mergeCell ref="D28:G28"/>
    <mergeCell ref="B29:C29"/>
    <mergeCell ref="D29:G29"/>
    <mergeCell ref="B30:C30"/>
    <mergeCell ref="D30:G30"/>
    <mergeCell ref="D31:G31"/>
    <mergeCell ref="B32:C32"/>
    <mergeCell ref="D32:G32"/>
    <mergeCell ref="B33:C33"/>
    <mergeCell ref="D33:G33"/>
    <mergeCell ref="D34:G34"/>
    <mergeCell ref="B40:C40"/>
    <mergeCell ref="D15:G15"/>
    <mergeCell ref="D16:G16"/>
    <mergeCell ref="D17:G17"/>
    <mergeCell ref="D18:G18"/>
    <mergeCell ref="D19:G19"/>
    <mergeCell ref="B20:C20"/>
    <mergeCell ref="D20:G20"/>
    <mergeCell ref="B38:C38"/>
    <mergeCell ref="B39:C39"/>
    <mergeCell ref="D38:G38"/>
    <mergeCell ref="D39:G39"/>
    <mergeCell ref="B36:C36"/>
    <mergeCell ref="B37:C37"/>
    <mergeCell ref="D36:G36"/>
    <mergeCell ref="B24:C25"/>
    <mergeCell ref="D37:G37"/>
    <mergeCell ref="B34:C34"/>
    <mergeCell ref="B35:C35"/>
    <mergeCell ref="B26:C26"/>
    <mergeCell ref="B27:C27"/>
    <mergeCell ref="B28:C28"/>
    <mergeCell ref="B31:C31"/>
    <mergeCell ref="D27:G27"/>
    <mergeCell ref="A24:A25"/>
    <mergeCell ref="A10:H10"/>
    <mergeCell ref="A11:H11"/>
    <mergeCell ref="B15:C15"/>
    <mergeCell ref="B16:C16"/>
    <mergeCell ref="B17:C17"/>
    <mergeCell ref="D22:G22"/>
    <mergeCell ref="B23:C23"/>
    <mergeCell ref="D23:G23"/>
    <mergeCell ref="B18:C18"/>
    <mergeCell ref="B19:C19"/>
    <mergeCell ref="B22:C22"/>
    <mergeCell ref="B21:C21"/>
    <mergeCell ref="D21:G21"/>
    <mergeCell ref="D24:G25"/>
    <mergeCell ref="H24:H25"/>
  </mergeCells>
  <pageMargins left="0.82677165354330717" right="0.15748031496062992" top="0.35433070866141736" bottom="0.19685039370078741" header="0.31496062992125984" footer="0.15748031496062992"/>
  <pageSetup paperSize="9" scale="99" orientation="portrait" r:id="rId1"/>
  <headerFooter>
    <oddFooter>&amp;RСтраница &amp;P</oddFooter>
  </headerFooter>
  <rowBreaks count="2" manualBreakCount="2">
    <brk id="23" max="8" man="1"/>
    <brk id="3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смета</vt:lpstr>
      <vt:lpstr>смета!Заголовки_для_печати</vt:lpstr>
      <vt:lpstr>смета!Область_печати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2019-05-20T06:56:59Z</dcterms:modified>
</cp:coreProperties>
</file>