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425"/>
  <workbookPr defaultThemeVersion="166925"/>
  <mc:AlternateContent xmlns:mc="http://schemas.openxmlformats.org/markup-compatibility/2006">
    <mc:Choice Requires="x15">
      <x15ac:absPath xmlns:x15ac="http://schemas.microsoft.com/office/spreadsheetml/2010/11/ac" url="T:\KO\ДОКУМЕНТЫ\ДОГОВОРА ПРЯМЫЕ от 100 до 500\1731П МДОУ Дет. сад №177\"/>
    </mc:Choice>
  </mc:AlternateContent>
  <xr:revisionPtr revIDLastSave="0" documentId="8_{833711BA-3E29-4303-B240-C677CDB4C647}" xr6:coauthVersionLast="43" xr6:coauthVersionMax="43" xr10:uidLastSave="{00000000-0000-0000-0000-000000000000}"/>
  <bookViews>
    <workbookView xWindow="-120" yWindow="-120" windowWidth="21840" windowHeight="13140" xr2:uid="{0F829E41-74A4-41CA-9069-2AE32002ECA4}"/>
  </bookViews>
  <sheets>
    <sheet name="Дет.сад 177 ПИР" sheetId="1" r:id="rId1"/>
  </sheets>
  <definedNames>
    <definedName name="_xlnm.Print_Titles" localSheetId="0">'Дет.сад 177 ПИР'!$16:$16</definedName>
    <definedName name="_xlnm.Print_Area" localSheetId="0">'Дет.сад 177 ПИР'!$A$1:$I$76</definedName>
  </definedNames>
  <calcPr calcId="181029" refMode="R1C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59" i="1" l="1"/>
  <c r="I52" i="1"/>
  <c r="I45" i="1"/>
  <c r="I38" i="1"/>
  <c r="I31" i="1"/>
  <c r="I24" i="1"/>
  <c r="I17" i="1"/>
  <c r="I64" i="1" s="1"/>
  <c r="I65" i="1" l="1"/>
  <c r="I68" i="1" s="1"/>
  <c r="I69" i="1" l="1"/>
  <c r="I70" i="1" s="1"/>
</calcChain>
</file>

<file path=xl/sharedStrings.xml><?xml version="1.0" encoding="utf-8"?>
<sst xmlns="http://schemas.openxmlformats.org/spreadsheetml/2006/main" count="158" uniqueCount="84">
  <si>
    <t xml:space="preserve">Приложение № </t>
  </si>
  <si>
    <t>к договору №       от    "____"___________ 2019г.</t>
  </si>
  <si>
    <t>Утверждаю:</t>
  </si>
  <si>
    <t>Директор</t>
  </si>
  <si>
    <t>Первый заместитель генерального</t>
  </si>
  <si>
    <t xml:space="preserve">ООО СМП «Элтек»                                                                                                                                                                                  </t>
  </si>
  <si>
    <t xml:space="preserve">директора ЗАО "СПГЭС"                                                                                                                                                                           </t>
  </si>
  <si>
    <t>_____________ Д.В. Пивовар</t>
  </si>
  <si>
    <t>_____________    Е.Н. Стрелин</t>
  </si>
  <si>
    <t>"___" _________________  2019г.</t>
  </si>
  <si>
    <t>Смета № 1</t>
  </si>
  <si>
    <t>Проектные работы.</t>
  </si>
  <si>
    <t>Реконструкция ТП-753 с монтажом комплекта оборудования здания МДОУ "Детский сад комбинированного вида №177, корпус 2 ", на земельном участке с кадастровым номером 64:48:040730:491 по адресу: г. Саратов, Ленинский район, 9-я Дачная остановка, б/н. Монтаж 2КЛ-10кВ в направлении  ТП-753 – ТП-481 с применением ГНБ. Монтаж 2КЛ-0,4кВ в направлении  ТП-753 – ВРУ1. Монтаж 2КЛ-0,4кВ в направлении  ТП-753 – ВРУ2.</t>
  </si>
  <si>
    <t>(наименование работ и затрат, наименование объекта)</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</si>
  <si>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</si>
  <si>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</si>
  <si>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</si>
  <si>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Расчет стоимости: (a+bx)*Ki, или (объем строительно-монтажных работ) * проц./100 или количество x цена </t>
  </si>
  <si>
    <t>Стоимость, руб.</t>
  </si>
  <si>
    <t>1</t>
  </si>
  <si>
    <t xml:space="preserve">Установка трансформаторов ТМГ-400кВА 10/0,4кВ – 2шт
</t>
  </si>
  <si>
    <t>Объекты энергетики (ОАО РАО "ЕЭС России") 2003 г. Раздел 3.3. Электросетевое строительство. Таблица 11. Электрические сети напряжением до 35 кВ п.3
Акрайнее=0.018(млн.руб); 
(Скрайнее=0.2 млн.руб); 
Стоим строит.
Стек=0,51269023(млн.руб)
Сбаз=0,51269023/5,01*1=0.10233338(млн.руб);</t>
  </si>
  <si>
    <t>C * (Aкрайнее / Скрайнее) * Кст * Ктек * K1
0.10233338млн.руб * (0.018 / 0.2) * 1 * 4.15 * 0.7 * 0.85</t>
  </si>
  <si>
    <t/>
  </si>
  <si>
    <t>Коэффициенты</t>
  </si>
  <si>
    <t>Стадия: Рабочий проект</t>
  </si>
  <si>
    <t>Кст = 1</t>
  </si>
  <si>
    <t>Ктек = 4.15
Письмо Минстроя России от 17.05.2019 №17798-ДВ/09</t>
  </si>
  <si>
    <t>K1 = 0.7
Общие указания п.1.8.4</t>
  </si>
  <si>
    <t>Разделы документации</t>
  </si>
  <si>
    <t>(75.0% + 10.0%) = 85%</t>
  </si>
  <si>
    <t>2</t>
  </si>
  <si>
    <t xml:space="preserve">Установка панелей ЩО в РУ-0,4кВ (ЩО-70-1-03  (4шт),
 ЩО-70-1-33 (2шт),  ЩО-70-1-71  (1шт))
</t>
  </si>
  <si>
    <t>Объекты энергетики (ОАО РАО "ЕЭС России") 2003 г. Раздел 3.3. Электросетевое строительство. Таблица 11. Электрические сети напряжением до 35 кВ п.3
Апред=0.018(млн.руб); 
Спред=0.2(млн.руб);
Стоим строит.
Стек=0,528680(млн.руб)
Сбаз=0,528680/5,01*1=0.10552495(млн.руб);</t>
  </si>
  <si>
    <t>C * (Aкрайнее / Скрайнее) * Кст * Ктек * K1
0.10552495млн.руб * (0.018 / 0.2) * 1 * 4.15 * 0.7 * 0.85</t>
  </si>
  <si>
    <t>3</t>
  </si>
  <si>
    <t xml:space="preserve">Установка камер КСО в РУ-10кВ (КСО-394-03 (4шт),
  КСО-394-04 (2шт)
Шинный мост ШМР-2-630У3-1шт;
)
</t>
  </si>
  <si>
    <t>Объекты энергетики (ОАО РАО "ЕЭС России") 2003 г. Раздел 3.3. Электросетевое строительство. Таблица 11. Электрические сети напряжением до 35 кВ п.3
Апред=0.018(млн.руб); 
Спред=0.2(млн.руб); 
Стоим строит.
Стек=0,70869042(млн.руб)
Сбаз=0,70869042/5,01*1=0.14145517(млн.руб);</t>
  </si>
  <si>
    <t>C * (Aкрайнее / Скрайнее) * Кст * Ктек * K1
0.14145517млн.руб * (0.018 / 0.2) * 1 * 4.15* 0.7 * 0.85</t>
  </si>
  <si>
    <t>Ктек = 4.15
Письмо Минстроя России от 05.03.2019 №7581-ДВ/09</t>
  </si>
  <si>
    <t>4</t>
  </si>
  <si>
    <r>
      <t xml:space="preserve">Кабельные линии напряжением до 35 кВ. Интервалы протяженности свыше 100 до 500 м. </t>
    </r>
    <r>
      <rPr>
        <b/>
        <sz val="8"/>
        <rFont val="Arial"/>
        <family val="2"/>
        <charset val="204"/>
      </rPr>
      <t>КЛ-10кВ в направлении  ТП-753 – ТП-481</t>
    </r>
  </si>
  <si>
    <t>Коммунальные инженерные сети и сооружения, 2012 г. Раздел 3. Таблица 17. Квартальные, межквартальные, уличные кабельные электросети, п.4
A=7,763 тыс.руб; B=0.042тыс.руб;
Осн. показ. Х=260(м) 
Количество = 2</t>
  </si>
  <si>
    <t>(A + B * Xзад) * Количество * Кст * Ктек * K1 * K2
(7763 руб + 42 руб * 260) * 2 * 0.6 * 4.15 * 1.1 * 1.4 * 0.825</t>
  </si>
  <si>
    <t>Стадия: Рабочая документация</t>
  </si>
  <si>
    <t>Кст = 0.6</t>
  </si>
  <si>
    <t>K1 = 1.1
Глава 2.8, п.2.8.1.1</t>
  </si>
  <si>
    <t>K2 = 1.4
Глава 2.8, п.2.8.1.1</t>
  </si>
  <si>
    <t>(24.5% + 23.5% + 2.5% + 17.0% + 5.0% + 10.0%) = 82.5%</t>
  </si>
  <si>
    <t>5</t>
  </si>
  <si>
    <r>
      <t xml:space="preserve">Кабельные линии напряжением до 35 кВ. Интервалы протяженности свыше 100 до 500 м. </t>
    </r>
    <r>
      <rPr>
        <b/>
        <sz val="8"/>
        <rFont val="Arial"/>
        <family val="2"/>
        <charset val="204"/>
      </rPr>
      <t xml:space="preserve">КЛ-0,4кВ в направлении  ТП-753 – ВРУ1- Кабель АПвБбШп-1- 4х95 </t>
    </r>
  </si>
  <si>
    <t>Коммунальные инженерные сети и сооружения, 2012 г. Раздел 3. Таблица 17. Квартальные, межквартальные, уличные кабельные электросети, п.4
A=7,763 тыс.руб; B=0.042тыс.руб;
Осн. показ. Х=100 (м) 
Количество = 2</t>
  </si>
  <si>
    <t>(A + B * Xзад) * Количество * Кст * Ктек * K1 * K2
(7763 руб + 42 руб * 100) * 2 * 0.6 * 4.15 * 1.1 * 1.4 * 0.775</t>
  </si>
  <si>
    <t>(24.5% + 23.5% + 2.5% +17.0%  + 10.0%) = 77.5%</t>
  </si>
  <si>
    <t>6</t>
  </si>
  <si>
    <r>
      <t xml:space="preserve">Кабельные линии напряжением до 35 кВ. Интервалы протяженности свыше 100 до 500 м. </t>
    </r>
    <r>
      <rPr>
        <b/>
        <sz val="8"/>
        <rFont val="Arial"/>
        <family val="2"/>
        <charset val="204"/>
      </rPr>
      <t xml:space="preserve">КЛ-0,4кВ в направлении  ТП-753 – ВРУ12 - Кабель АПвБбШп-1- 4х95 </t>
    </r>
  </si>
  <si>
    <t>Коммунальные инженерные сети и сооружения, 2012 г. Раздел 3. Таблица 17. Квартальные, межквартальные, уличные кабельные электросети, п.4
A=7,763 тыс.руб; B=0.042тыс.руб;
Осн. показ. Х=150 (м) 
Количество = 2</t>
  </si>
  <si>
    <t>(A + B * Xзад) * Количество * Кст * Ктек * K1 * K2
(7763 руб + 42 руб * 150) * 2 * 0.6 * 4.15 * 1.1 * 1.4 * 0.775</t>
  </si>
  <si>
    <t>7</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</si>
  <si>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</si>
  <si>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6</t>
  </si>
  <si>
    <t>(A + B * Xзад) * Количество * Кст * Ктек
(0 руб + 800 руб * 1) *6 * 0.50 * 4.15</t>
  </si>
  <si>
    <t>Кст = 0.50</t>
  </si>
  <si>
    <t>(100%) = 100%</t>
  </si>
  <si>
    <t>10</t>
  </si>
  <si>
    <t>Итого по смете:</t>
  </si>
  <si>
    <t>11</t>
  </si>
  <si>
    <t>Сбор исходных данных</t>
  </si>
  <si>
    <t>10% от п.10</t>
  </si>
  <si>
    <t>12</t>
  </si>
  <si>
    <t xml:space="preserve">Согласование с организациями города
</t>
  </si>
  <si>
    <t>13</t>
  </si>
  <si>
    <t>Инженерно-геодезические изыскания</t>
  </si>
  <si>
    <t>14</t>
  </si>
  <si>
    <t>Итого без НДС</t>
  </si>
  <si>
    <t>Сумма от п.10-13</t>
  </si>
  <si>
    <t>15</t>
  </si>
  <si>
    <t>НДС</t>
  </si>
  <si>
    <t>20% от п.14</t>
  </si>
  <si>
    <t>16</t>
  </si>
  <si>
    <t>Всего по смете:</t>
  </si>
  <si>
    <t>Сумма от п.15-16</t>
  </si>
  <si>
    <t>Составил:</t>
  </si>
  <si>
    <t>Проверил:</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</si>
</sst>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charset val="204"/>
      <scheme val="minor"/>
    </font>
    <font>
      <sz val="10"/>
      <name val="Arial Cyr"/>
      <charset val="204"/>
    </font>
    <font>
      <sz val="10"/>
      <name val="Times New Roman"/>
      <family val="1"/>
      <charset val="204"/>
    </font>
    <font>
      <sz val="11"/>
      <name val="Times New Roman"/>
      <family val="1"/>
      <charset val="204"/>
    </font>
    <font>
      <sz val="11"/>
      <color indexed="8"/>
      <name val="Times New Roman"/>
      <family val="1"/>
      <charset val="204"/>
    </font>
    <font>
      <sz val="11"/>
      <color theme="1"/>
      <name val="Times New Roman"/>
      <family val="1"/>
      <charset val="204"/>
    </font>
    <font>
      <sz val="11"/>
      <name val="Calibri"/>
      <family val="2"/>
      <charset val="204"/>
      <scheme val="minor"/>
    </font>
    <font>
      <b/>
      <sz val="11"/>
      <name val="Times New Roman"/>
      <family val="1"/>
      <charset val="204"/>
    </font>
    <font>
      <b/>
      <sz val="9"/>
      <name val="Times New Roman"/>
      <family val="1"/>
      <charset val="204"/>
    </font>
    <font>
      <i/>
      <sz val="7"/>
      <name val="Times New Roman"/>
      <family val="1"/>
      <charset val="204"/>
    </font>
    <font>
      <sz val="9"/>
      <name val="Arial"/>
      <family val="2"/>
      <charset val="204"/>
    </font>
    <font>
      <sz val="8"/>
      <name val="Arial"/>
      <family val="2"/>
      <charset val="204"/>
    </font>
    <font>
      <b/>
      <sz val="10"/>
      <name val="Arial"/>
      <family val="2"/>
      <charset val="204"/>
    </font>
    <font>
      <b/>
      <sz val="8"/>
      <name val="Arial"/>
      <family val="2"/>
      <charset val="204"/>
    </font>
    <font>
      <sz val="9"/>
      <color theme="1"/>
      <name val="Calibri"/>
      <family val="2"/>
      <charset val="204"/>
      <scheme val="minor"/>
    </font>
  </fonts>
  <fills count="2">
    <fill>
      <patternFill patternType="none"/>
    </fill>
    <fill>
      <patternFill patternType="gray125"/>
    </fill>
  </fills>
  <borders count="31">
    <border>
      <left/>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bottom style="thin">
        <color indexed="22"/>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2">
    <xf numFmtId="0" fontId="0" fillId="0" borderId="0"/>
    <xf numFmtId="0" fontId="1" fillId="0" borderId="0"/>
  </cellStyleXfs>
  <cellXfs count="94">
    <xf numFmtId="0" fontId="0" fillId="0" borderId="0" xfId="0"/>
    <xf numFmtId="0" fontId="2" fillId="0" borderId="0" xfId="1" applyFont="1"/>
    <xf numFmtId="0" fontId="3" fillId="0" borderId="0" xfId="1" applyFont="1"/>
    <xf numFmtId="0" fontId="4" fillId="0" borderId="0" xfId="1" applyFont="1"/>
    <xf numFmtId="0" fontId="5" fillId="0" borderId="0" xfId="0" applyFont="1"/>
    <xf numFmtId="0" fontId="3" fillId="0" borderId="0" xfId="0" applyFont="1"/>
    <xf numFmtId="0" fontId="6" fillId="0" borderId="0" xfId="0" applyFont="1"/>
    <xf numFmtId="0" fontId="7" fillId="0" borderId="0" xfId="0" applyFont="1" applyAlignment="1">
      <alignment horizontal="center"/>
    </xf>
    <xf numFmtId="0" fontId="7" fillId="0" borderId="0" xfId="0" applyFont="1" applyAlignment="1"/>
    <xf numFmtId="0" fontId="7" fillId="0" borderId="0" xfId="0" applyFont="1"/>
    <xf numFmtId="0" fontId="8" fillId="0" borderId="0" xfId="0" applyFont="1" applyAlignment="1">
      <alignment horizontal="center" vertical="center" wrapText="1"/>
    </xf>
    <xf numFmtId="0" fontId="3" fillId="0" borderId="0" xfId="0" applyFont="1" applyAlignment="1">
      <alignment horizontal="center"/>
    </xf>
    <xf numFmtId="0" fontId="6" fillId="0" borderId="0" xfId="0" applyFont="1" applyAlignment="1">
      <alignment horizontal="centerContinuous"/>
    </xf>
    <xf numFmtId="0" fontId="9" fillId="0" borderId="0" xfId="0" applyFont="1" applyAlignment="1">
      <alignment horizontal="center" vertical="top"/>
    </xf>
    <xf numFmtId="0" fontId="10" fillId="0" borderId="1" xfId="0" applyNumberFormat="1" applyFont="1" applyBorder="1" applyAlignment="1">
      <alignment horizontal="center" vertical="top" wrapText="1"/>
    </xf>
    <xf numFmtId="0" fontId="10" fillId="0" borderId="2" xfId="0" applyNumberFormat="1" applyFont="1" applyBorder="1" applyAlignment="1">
      <alignment horizontal="center" vertical="top" wrapText="1"/>
    </xf>
    <xf numFmtId="0" fontId="10" fillId="0" borderId="3" xfId="0" applyNumberFormat="1" applyFont="1" applyBorder="1" applyAlignment="1">
      <alignment horizontal="center" vertical="top" wrapText="1"/>
    </xf>
    <xf numFmtId="0" fontId="10" fillId="0" borderId="4" xfId="0" applyNumberFormat="1" applyFont="1" applyBorder="1" applyAlignment="1">
      <alignment horizontal="center" vertical="top" wrapText="1"/>
    </xf>
    <xf numFmtId="0" fontId="11" fillId="0" borderId="1" xfId="0" applyNumberFormat="1" applyFont="1" applyBorder="1" applyAlignment="1">
      <alignment horizontal="center" vertical="top" wrapText="1"/>
    </xf>
    <xf numFmtId="49" fontId="0" fillId="0" borderId="1" xfId="0" applyNumberFormat="1" applyFont="1" applyBorder="1" applyAlignment="1">
      <alignment horizontal="center" wrapText="1"/>
    </xf>
    <xf numFmtId="0" fontId="0" fillId="0" borderId="5" xfId="0" applyNumberFormat="1" applyFont="1" applyBorder="1" applyAlignment="1">
      <alignment horizontal="center" wrapText="1"/>
    </xf>
    <xf numFmtId="0" fontId="0" fillId="0" borderId="6" xfId="0" applyNumberFormat="1" applyFont="1" applyBorder="1" applyAlignment="1">
      <alignment horizontal="center" wrapText="1"/>
    </xf>
    <xf numFmtId="0" fontId="0" fillId="0" borderId="7" xfId="0" applyNumberFormat="1" applyFont="1" applyBorder="1" applyAlignment="1">
      <alignment horizontal="center" wrapText="1"/>
    </xf>
    <xf numFmtId="0" fontId="0" fillId="0" borderId="1" xfId="0" applyNumberFormat="1" applyFont="1" applyBorder="1" applyAlignment="1">
      <alignment horizontal="center" wrapText="1"/>
    </xf>
    <xf numFmtId="49" fontId="12" fillId="0" borderId="8" xfId="0" applyNumberFormat="1" applyFont="1" applyBorder="1" applyAlignment="1">
      <alignment horizontal="center" vertical="top" wrapText="1"/>
    </xf>
    <xf numFmtId="0" fontId="12" fillId="0" borderId="9" xfId="0" applyNumberFormat="1" applyFont="1" applyBorder="1" applyAlignment="1">
      <alignment horizontal="left" vertical="top" wrapText="1"/>
    </xf>
    <xf numFmtId="0" fontId="12" fillId="0" borderId="10" xfId="0" applyNumberFormat="1" applyFont="1" applyBorder="1" applyAlignment="1">
      <alignment horizontal="left" vertical="top" wrapText="1"/>
    </xf>
    <xf numFmtId="0" fontId="0" fillId="0" borderId="9" xfId="0" applyNumberFormat="1" applyBorder="1" applyAlignment="1">
      <alignment horizontal="left" vertical="top" wrapText="1"/>
    </xf>
    <xf numFmtId="0" fontId="0" fillId="0" borderId="11" xfId="0" applyNumberFormat="1" applyFont="1" applyBorder="1" applyAlignment="1">
      <alignment horizontal="left" vertical="top" wrapText="1"/>
    </xf>
    <xf numFmtId="0" fontId="0" fillId="0" borderId="10" xfId="0" applyNumberFormat="1" applyFont="1" applyBorder="1" applyAlignment="1">
      <alignment horizontal="left" vertical="top" wrapText="1"/>
    </xf>
    <xf numFmtId="0" fontId="0" fillId="0" borderId="8" xfId="0" applyNumberFormat="1" applyBorder="1" applyAlignment="1">
      <alignment horizontal="left" vertical="top" wrapText="1"/>
    </xf>
    <xf numFmtId="4" fontId="0" fillId="0" borderId="8" xfId="0" applyNumberFormat="1" applyFont="1" applyBorder="1" applyAlignment="1">
      <alignment horizontal="right" vertical="top" wrapText="1"/>
    </xf>
    <xf numFmtId="2" fontId="6" fillId="0" borderId="0" xfId="0" applyNumberFormat="1" applyFont="1" applyAlignment="1">
      <alignment vertical="top"/>
    </xf>
    <xf numFmtId="49" fontId="12" fillId="0" borderId="12" xfId="0" applyNumberFormat="1" applyFont="1" applyBorder="1" applyAlignment="1">
      <alignment horizontal="center" vertical="top" wrapText="1"/>
    </xf>
    <xf numFmtId="0" fontId="12" fillId="0" borderId="13" xfId="0" applyNumberFormat="1" applyFont="1" applyBorder="1" applyAlignment="1">
      <alignment horizontal="left" vertical="top" wrapText="1"/>
    </xf>
    <xf numFmtId="0" fontId="12" fillId="0" borderId="14" xfId="0" applyNumberFormat="1" applyFont="1" applyBorder="1" applyAlignment="1">
      <alignment horizontal="left" vertical="top" wrapText="1"/>
    </xf>
    <xf numFmtId="0" fontId="0" fillId="0" borderId="13" xfId="0" applyNumberFormat="1" applyFont="1" applyBorder="1" applyAlignment="1">
      <alignment horizontal="left" vertical="top" wrapText="1"/>
    </xf>
    <xf numFmtId="0" fontId="0" fillId="0" borderId="0" xfId="0" applyNumberFormat="1" applyFont="1" applyBorder="1" applyAlignment="1">
      <alignment horizontal="left" vertical="top" wrapText="1"/>
    </xf>
    <xf numFmtId="0" fontId="0" fillId="0" borderId="14" xfId="0" applyNumberFormat="1" applyFont="1" applyBorder="1" applyAlignment="1">
      <alignment horizontal="left" vertical="top" wrapText="1"/>
    </xf>
    <xf numFmtId="0" fontId="0" fillId="0" borderId="15" xfId="0" applyNumberFormat="1" applyFont="1" applyBorder="1" applyAlignment="1">
      <alignment horizontal="left" vertical="top" wrapText="1"/>
    </xf>
    <xf numFmtId="4" fontId="0" fillId="0" borderId="15" xfId="0" applyNumberFormat="1" applyFont="1" applyBorder="1" applyAlignment="1">
      <alignment horizontal="right" vertical="top" wrapText="1"/>
    </xf>
    <xf numFmtId="49" fontId="12" fillId="0" borderId="16" xfId="0" applyNumberFormat="1" applyFont="1" applyBorder="1" applyAlignment="1">
      <alignment horizontal="right" vertical="top" wrapText="1"/>
    </xf>
    <xf numFmtId="0" fontId="12" fillId="0" borderId="17" xfId="0" applyNumberFormat="1" applyFont="1" applyBorder="1" applyAlignment="1">
      <alignment horizontal="left" vertical="top" wrapText="1"/>
    </xf>
    <xf numFmtId="0" fontId="12" fillId="0" borderId="18" xfId="0" applyNumberFormat="1" applyFont="1" applyBorder="1" applyAlignment="1">
      <alignment horizontal="left" vertical="top" wrapText="1"/>
    </xf>
    <xf numFmtId="0" fontId="12" fillId="0" borderId="19" xfId="0" applyNumberFormat="1" applyFont="1" applyBorder="1" applyAlignment="1">
      <alignment horizontal="left" vertical="top" wrapText="1"/>
    </xf>
    <xf numFmtId="0" fontId="12" fillId="0" borderId="16" xfId="0" applyNumberFormat="1" applyFont="1" applyBorder="1" applyAlignment="1">
      <alignment horizontal="left" vertical="top" wrapText="1"/>
    </xf>
    <xf numFmtId="0" fontId="12" fillId="0" borderId="16" xfId="0" applyNumberFormat="1" applyFont="1" applyBorder="1" applyAlignment="1">
      <alignment horizontal="right" vertical="top" wrapText="1"/>
    </xf>
    <xf numFmtId="49" fontId="12" fillId="0" borderId="12" xfId="0" applyNumberFormat="1" applyFont="1" applyBorder="1" applyAlignment="1">
      <alignment horizontal="right" vertical="top" wrapText="1"/>
    </xf>
    <xf numFmtId="0" fontId="0" fillId="0" borderId="20" xfId="0" applyNumberFormat="1" applyFont="1" applyBorder="1" applyAlignment="1">
      <alignment horizontal="left" vertical="top" wrapText="1"/>
    </xf>
    <xf numFmtId="0" fontId="0" fillId="0" borderId="21" xfId="0" applyNumberFormat="1" applyFont="1" applyBorder="1" applyAlignment="1">
      <alignment horizontal="left" vertical="top" wrapText="1"/>
    </xf>
    <xf numFmtId="0" fontId="0" fillId="0" borderId="22" xfId="0" applyNumberFormat="1" applyFont="1" applyBorder="1" applyAlignment="1">
      <alignment horizontal="left" vertical="top" wrapText="1"/>
    </xf>
    <xf numFmtId="0" fontId="0" fillId="0" borderId="12" xfId="0" applyNumberFormat="1" applyFont="1" applyBorder="1" applyAlignment="1">
      <alignment horizontal="left" vertical="top" wrapText="1"/>
    </xf>
    <xf numFmtId="0" fontId="0" fillId="0" borderId="12" xfId="0" applyNumberFormat="1" applyFont="1" applyBorder="1" applyAlignment="1">
      <alignment horizontal="right" vertical="top" wrapText="1"/>
    </xf>
    <xf numFmtId="0" fontId="0" fillId="0" borderId="20" xfId="0" applyNumberFormat="1" applyBorder="1" applyAlignment="1">
      <alignment horizontal="left" vertical="top" wrapText="1"/>
    </xf>
    <xf numFmtId="49" fontId="12" fillId="0" borderId="23" xfId="0" applyNumberFormat="1" applyFont="1" applyBorder="1" applyAlignment="1">
      <alignment horizontal="right" vertical="top" wrapText="1"/>
    </xf>
    <xf numFmtId="0" fontId="0" fillId="0" borderId="24" xfId="0" applyNumberFormat="1" applyBorder="1" applyAlignment="1">
      <alignment horizontal="left" vertical="top" wrapText="1"/>
    </xf>
    <xf numFmtId="0" fontId="0" fillId="0" borderId="25" xfId="0" applyNumberFormat="1" applyFont="1" applyBorder="1" applyAlignment="1">
      <alignment horizontal="left" vertical="top" wrapText="1"/>
    </xf>
    <xf numFmtId="0" fontId="0" fillId="0" borderId="24" xfId="0" applyNumberFormat="1" applyFont="1" applyBorder="1" applyAlignment="1">
      <alignment horizontal="left" vertical="top" wrapText="1"/>
    </xf>
    <xf numFmtId="0" fontId="0" fillId="0" borderId="26" xfId="0" applyNumberFormat="1" applyFont="1" applyBorder="1" applyAlignment="1">
      <alignment horizontal="left" vertical="top" wrapText="1"/>
    </xf>
    <xf numFmtId="0" fontId="0" fillId="0" borderId="23" xfId="0" applyNumberFormat="1" applyBorder="1" applyAlignment="1">
      <alignment horizontal="left" vertical="top" wrapText="1"/>
    </xf>
    <xf numFmtId="0" fontId="0" fillId="0" borderId="23" xfId="0" applyNumberFormat="1" applyFont="1" applyBorder="1" applyAlignment="1">
      <alignment horizontal="right" vertical="top" wrapText="1"/>
    </xf>
    <xf numFmtId="49" fontId="12" fillId="0" borderId="8" xfId="0" applyNumberFormat="1" applyFont="1" applyBorder="1" applyAlignment="1">
      <alignment horizontal="center" vertical="top" wrapText="1"/>
    </xf>
    <xf numFmtId="0" fontId="0" fillId="0" borderId="11" xfId="0" applyNumberFormat="1" applyBorder="1" applyAlignment="1">
      <alignment horizontal="left" vertical="top" wrapText="1"/>
    </xf>
    <xf numFmtId="0" fontId="0" fillId="0" borderId="10" xfId="0" applyNumberFormat="1" applyBorder="1" applyAlignment="1">
      <alignment horizontal="left" vertical="top" wrapText="1"/>
    </xf>
    <xf numFmtId="0" fontId="0" fillId="0" borderId="8" xfId="0" applyNumberFormat="1" applyBorder="1" applyAlignment="1">
      <alignment horizontal="left" vertical="top" wrapText="1"/>
    </xf>
    <xf numFmtId="4" fontId="0" fillId="0" borderId="8" xfId="0" applyNumberFormat="1" applyFont="1" applyBorder="1" applyAlignment="1">
      <alignment horizontal="right" vertical="top" wrapText="1"/>
    </xf>
    <xf numFmtId="2" fontId="6" fillId="0" borderId="0" xfId="0" applyNumberFormat="1" applyFont="1"/>
    <xf numFmtId="0" fontId="14" fillId="0" borderId="23" xfId="0" applyNumberFormat="1" applyFont="1" applyBorder="1" applyAlignment="1">
      <alignment horizontal="left" vertical="top" wrapText="1"/>
    </xf>
    <xf numFmtId="0" fontId="0" fillId="0" borderId="23" xfId="0" applyNumberFormat="1" applyFont="1" applyBorder="1" applyAlignment="1">
      <alignment horizontal="left" vertical="top" wrapText="1"/>
    </xf>
    <xf numFmtId="49" fontId="12" fillId="0" borderId="23" xfId="0" applyNumberFormat="1" applyFont="1" applyBorder="1" applyAlignment="1">
      <alignment horizontal="center" vertical="top" wrapText="1"/>
    </xf>
    <xf numFmtId="0" fontId="12" fillId="0" borderId="24" xfId="0" applyNumberFormat="1" applyFont="1" applyBorder="1" applyAlignment="1">
      <alignment horizontal="left" vertical="top" wrapText="1"/>
    </xf>
    <xf numFmtId="0" fontId="12" fillId="0" borderId="25" xfId="0" applyNumberFormat="1" applyFont="1" applyBorder="1" applyAlignment="1">
      <alignment horizontal="left" vertical="top" wrapText="1"/>
    </xf>
    <xf numFmtId="0" fontId="12" fillId="0" borderId="26" xfId="0" applyNumberFormat="1" applyFont="1" applyBorder="1" applyAlignment="1">
      <alignment horizontal="left" vertical="top" wrapText="1"/>
    </xf>
    <xf numFmtId="0" fontId="12" fillId="0" borderId="23" xfId="0" applyNumberFormat="1" applyFont="1" applyBorder="1" applyAlignment="1">
      <alignment horizontal="left" vertical="top" wrapText="1"/>
    </xf>
    <xf numFmtId="4" fontId="12" fillId="0" borderId="23" xfId="0" applyNumberFormat="1" applyFont="1" applyBorder="1" applyAlignment="1">
      <alignment horizontal="right" vertical="top" wrapText="1"/>
    </xf>
    <xf numFmtId="4" fontId="6" fillId="0" borderId="0" xfId="0" applyNumberFormat="1" applyFont="1"/>
    <xf numFmtId="49" fontId="12" fillId="0" borderId="27" xfId="0" applyNumberFormat="1" applyFont="1" applyBorder="1" applyAlignment="1">
      <alignment horizontal="center" vertical="top" wrapText="1"/>
    </xf>
    <xf numFmtId="0" fontId="0" fillId="0" borderId="28" xfId="0" applyNumberFormat="1" applyFont="1" applyBorder="1" applyAlignment="1">
      <alignment horizontal="left" vertical="top" wrapText="1"/>
    </xf>
    <xf numFmtId="0" fontId="0" fillId="0" borderId="29" xfId="0" applyNumberFormat="1" applyFont="1" applyBorder="1" applyAlignment="1">
      <alignment horizontal="left" vertical="top" wrapText="1"/>
    </xf>
    <xf numFmtId="0" fontId="0" fillId="0" borderId="30" xfId="0" applyNumberFormat="1" applyFont="1" applyBorder="1" applyAlignment="1">
      <alignment horizontal="left" vertical="top" wrapText="1"/>
    </xf>
    <xf numFmtId="0" fontId="0" fillId="0" borderId="27" xfId="0" applyNumberFormat="1" applyBorder="1" applyAlignment="1">
      <alignment horizontal="left" vertical="top" wrapText="1"/>
    </xf>
    <xf numFmtId="4" fontId="0" fillId="0" borderId="27" xfId="0" applyNumberFormat="1" applyFont="1" applyBorder="1" applyAlignment="1">
      <alignment horizontal="right" vertical="top" wrapText="1"/>
    </xf>
    <xf numFmtId="0" fontId="0" fillId="0" borderId="28" xfId="0" applyNumberFormat="1" applyFont="1" applyBorder="1" applyAlignment="1">
      <alignment horizontal="left" vertical="center" wrapText="1"/>
    </xf>
    <xf numFmtId="0" fontId="0" fillId="0" borderId="29" xfId="0" applyNumberFormat="1" applyFont="1" applyBorder="1" applyAlignment="1">
      <alignment horizontal="left" vertical="center" wrapText="1"/>
    </xf>
    <xf numFmtId="0" fontId="0" fillId="0" borderId="28" xfId="0" applyNumberFormat="1" applyFont="1" applyBorder="1" applyAlignment="1">
      <alignment horizontal="center" vertical="top" wrapText="1"/>
    </xf>
    <xf numFmtId="0" fontId="0" fillId="0" borderId="30" xfId="0" applyNumberFormat="1" applyFont="1" applyBorder="1" applyAlignment="1">
      <alignment horizontal="center" vertical="top" wrapText="1"/>
    </xf>
    <xf numFmtId="0" fontId="0" fillId="0" borderId="29" xfId="0" applyNumberFormat="1" applyFont="1" applyBorder="1" applyAlignment="1">
      <alignment horizontal="center" vertical="top" wrapText="1"/>
    </xf>
    <xf numFmtId="0" fontId="14" fillId="0" borderId="27" xfId="0" applyNumberFormat="1" applyFont="1" applyBorder="1" applyAlignment="1">
      <alignment horizontal="left" vertical="top" wrapText="1"/>
    </xf>
    <xf numFmtId="0" fontId="12" fillId="0" borderId="28" xfId="0" applyNumberFormat="1" applyFont="1" applyBorder="1" applyAlignment="1">
      <alignment horizontal="left" vertical="top" wrapText="1"/>
    </xf>
    <xf numFmtId="0" fontId="12" fillId="0" borderId="29" xfId="0" applyNumberFormat="1" applyFont="1" applyBorder="1" applyAlignment="1">
      <alignment horizontal="left" vertical="top" wrapText="1"/>
    </xf>
    <xf numFmtId="0" fontId="12" fillId="0" borderId="30" xfId="0" applyNumberFormat="1" applyFont="1" applyBorder="1" applyAlignment="1">
      <alignment horizontal="left" vertical="top" wrapText="1"/>
    </xf>
    <xf numFmtId="0" fontId="13" fillId="0" borderId="27" xfId="0" applyNumberFormat="1" applyFont="1" applyBorder="1" applyAlignment="1">
      <alignment horizontal="left" vertical="top" wrapText="1"/>
    </xf>
    <xf numFmtId="4" fontId="12" fillId="0" borderId="27" xfId="0" applyNumberFormat="1" applyFont="1" applyBorder="1" applyAlignment="1">
      <alignment horizontal="right" vertical="top" wrapText="1"/>
    </xf>
    <xf numFmtId="0" fontId="0" fillId="0" borderId="0" xfId="0" applyNumberFormat="1" applyFont="1" applyAlignment="1">
      <alignment wrapText="1"/>
    </xf>
  </cellXfs>
  <cellStyles count="2">
    <cellStyle name="Обычный" xfId="0" builtinId="0"/>
    <cellStyle name="Обычный 2" xfId="1" xr:uid="{9DFEE18E-61F0-48D6-9E31-ACF442E50FB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152400</xdr:colOff>
      <xdr:row>12</xdr:row>
      <xdr:rowOff>1075266</xdr:rowOff>
    </xdr:from>
    <xdr:to>
      <xdr:col>8</xdr:col>
      <xdr:colOff>787400</xdr:colOff>
      <xdr:row>13</xdr:row>
      <xdr:rowOff>25400</xdr:rowOff>
    </xdr:to>
    <xdr:cxnSp macro="">
      <xdr:nvCxnSpPr>
        <xdr:cNvPr id="2" name="Прямая соединительная линия 1">
          <a:extLst>
            <a:ext uri="{FF2B5EF4-FFF2-40B4-BE49-F238E27FC236}">
              <a16:creationId xmlns:a16="http://schemas.microsoft.com/office/drawing/2014/main" id="{A923D2D8-2C1A-4E3D-A53D-DCD5CD4D4FAF}"/>
            </a:ext>
          </a:extLst>
        </xdr:cNvPr>
        <xdr:cNvCxnSpPr/>
      </xdr:nvCxnSpPr>
      <xdr:spPr>
        <a:xfrm flipV="1">
          <a:off x="152400" y="3237441"/>
          <a:ext cx="5778500" cy="35984"/>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2D8C99-70DE-4B1C-8A12-A79D7DD87B44}">
  <dimension ref="A1:J73"/>
  <sheetViews>
    <sheetView tabSelected="1" topLeftCell="A61" zoomScale="90" zoomScaleNormal="90" workbookViewId="0">
      <selection activeCell="I77" sqref="I77"/>
    </sheetView>
  </sheetViews>
  <sheetFormatPr defaultColWidth="9.140625" defaultRowHeight="15" x14ac:dyDescent="0.25"/>
  <cols>
    <col min="1" max="1" width="5.5703125" style="6" customWidth="1"/>
    <col min="2" max="3" width="8.42578125" style="6" customWidth="1"/>
    <col min="4" max="7" width="10.42578125" style="6" customWidth="1"/>
    <col min="8" max="8" width="13" style="6" customWidth="1"/>
    <col min="9" max="9" width="13.5703125" style="6" customWidth="1"/>
    <col min="10" max="10" width="12.5703125" style="6" customWidth="1"/>
    <col min="11" max="11" width="10.42578125" style="6" bestFit="1" customWidth="1"/>
    <col min="12" max="16384" width="9.140625" style="6"/>
  </cols>
  <sheetData>
    <row r="1" spans="1:9" s="1" customFormat="1" x14ac:dyDescent="0.25">
      <c r="C1" s="2" t="s">
        <v>0</v>
      </c>
      <c r="F1" s="2" t="s">
        <v>1</v>
      </c>
    </row>
    <row r="2" spans="1:9" s="1" customFormat="1" x14ac:dyDescent="0.25">
      <c r="F2" s="2"/>
    </row>
    <row r="3" spans="1:9" s="1" customFormat="1" x14ac:dyDescent="0.25">
      <c r="A3" s="2" t="s">
        <v>2</v>
      </c>
      <c r="G3" s="2" t="s">
        <v>2</v>
      </c>
    </row>
    <row r="4" spans="1:9" s="1" customFormat="1" x14ac:dyDescent="0.25">
      <c r="A4" s="2" t="s">
        <v>3</v>
      </c>
      <c r="G4" s="2" t="s">
        <v>4</v>
      </c>
    </row>
    <row r="5" spans="1:9" s="1" customFormat="1" x14ac:dyDescent="0.25">
      <c r="A5" s="2" t="s">
        <v>5</v>
      </c>
      <c r="G5" s="2" t="s">
        <v>6</v>
      </c>
    </row>
    <row r="6" spans="1:9" s="1" customFormat="1" x14ac:dyDescent="0.25">
      <c r="A6" s="2"/>
      <c r="G6" s="2"/>
    </row>
    <row r="7" spans="1:9" s="4" customFormat="1" x14ac:dyDescent="0.25">
      <c r="A7" s="3" t="s">
        <v>7</v>
      </c>
      <c r="B7" s="1"/>
      <c r="C7" s="1"/>
      <c r="D7" s="1"/>
      <c r="E7" s="1"/>
      <c r="G7" s="3" t="s">
        <v>8</v>
      </c>
    </row>
    <row r="8" spans="1:9" s="1" customFormat="1" x14ac:dyDescent="0.25">
      <c r="A8" s="3" t="s">
        <v>9</v>
      </c>
      <c r="G8" s="3" t="s">
        <v>9</v>
      </c>
    </row>
    <row r="9" spans="1:9" x14ac:dyDescent="0.25">
      <c r="A9" s="5"/>
    </row>
    <row r="10" spans="1:9" x14ac:dyDescent="0.25">
      <c r="A10" s="7" t="s">
        <v>10</v>
      </c>
      <c r="B10" s="7"/>
      <c r="C10" s="7"/>
      <c r="D10" s="7"/>
      <c r="E10" s="7"/>
      <c r="F10" s="7"/>
      <c r="G10" s="7"/>
      <c r="H10" s="7"/>
      <c r="I10" s="8"/>
    </row>
    <row r="11" spans="1:9" x14ac:dyDescent="0.25">
      <c r="A11" s="7" t="s">
        <v>11</v>
      </c>
      <c r="B11" s="7"/>
      <c r="C11" s="7"/>
      <c r="D11" s="7"/>
      <c r="E11" s="7"/>
      <c r="F11" s="7"/>
      <c r="G11" s="7"/>
      <c r="H11" s="7"/>
      <c r="I11" s="8"/>
    </row>
    <row r="12" spans="1:9" ht="5.25" customHeight="1" x14ac:dyDescent="0.25">
      <c r="A12" s="5"/>
      <c r="B12" s="5"/>
      <c r="C12" s="5"/>
      <c r="D12" s="5"/>
      <c r="E12" s="9"/>
      <c r="F12" s="5"/>
      <c r="G12" s="5"/>
      <c r="H12" s="5"/>
      <c r="I12" s="5"/>
    </row>
    <row r="13" spans="1:9" ht="85.9" customHeight="1" x14ac:dyDescent="0.25">
      <c r="A13" s="10" t="s">
        <v>12</v>
      </c>
      <c r="B13" s="10"/>
      <c r="C13" s="10"/>
      <c r="D13" s="10"/>
      <c r="E13" s="10"/>
      <c r="F13" s="10"/>
      <c r="G13" s="10"/>
      <c r="H13" s="10"/>
      <c r="I13" s="10"/>
    </row>
    <row r="14" spans="1:9" ht="14.25" customHeight="1" x14ac:dyDescent="0.25">
      <c r="A14" s="11"/>
      <c r="D14" s="12"/>
      <c r="E14" s="13" t="s">
        <v>13</v>
      </c>
    </row>
    <row r="15" spans="1:9" ht="105" customHeight="1" x14ac:dyDescent="0.25">
      <c r="A15" s="14" t="s">
        <v>14</v>
      </c>
      <c r="B15" s="15" t="s">
        <v>15</v>
      </c>
      <c r="C15" s="16"/>
      <c r="D15" s="15" t="s">
        <v>16</v>
      </c>
      <c r="E15" s="17"/>
      <c r="F15" s="17"/>
      <c r="G15" s="16"/>
      <c r="H15" s="18" t="s">
        <v>17</v>
      </c>
      <c r="I15" s="14" t="s">
        <v>18</v>
      </c>
    </row>
    <row r="16" spans="1:9" x14ac:dyDescent="0.25">
      <c r="A16" s="19" t="s">
        <v>19</v>
      </c>
      <c r="B16" s="20">
        <v>2</v>
      </c>
      <c r="C16" s="21"/>
      <c r="D16" s="20">
        <v>3</v>
      </c>
      <c r="E16" s="22"/>
      <c r="F16" s="22"/>
      <c r="G16" s="21"/>
      <c r="H16" s="23">
        <v>4</v>
      </c>
      <c r="I16" s="23">
        <v>5</v>
      </c>
    </row>
    <row r="17" spans="1:10" ht="171.75" customHeight="1" x14ac:dyDescent="0.25">
      <c r="A17" s="24" t="s">
        <v>19</v>
      </c>
      <c r="B17" s="25" t="s">
        <v>20</v>
      </c>
      <c r="C17" s="26"/>
      <c r="D17" s="27" t="s">
        <v>21</v>
      </c>
      <c r="E17" s="28"/>
      <c r="F17" s="28"/>
      <c r="G17" s="29"/>
      <c r="H17" s="30" t="s">
        <v>22</v>
      </c>
      <c r="I17" s="31">
        <f>(0.10233338*(0.018/0.2)) * 1 * 4.15 * 0.7 * 0.85*1000000</f>
        <v>22741.802870849999</v>
      </c>
      <c r="J17" s="32"/>
    </row>
    <row r="18" spans="1:10" x14ac:dyDescent="0.25">
      <c r="A18" s="33"/>
      <c r="B18" s="34"/>
      <c r="C18" s="35"/>
      <c r="D18" s="36"/>
      <c r="E18" s="37"/>
      <c r="F18" s="37"/>
      <c r="G18" s="38"/>
      <c r="H18" s="39"/>
      <c r="I18" s="40"/>
    </row>
    <row r="19" spans="1:10" ht="14.45" customHeight="1" x14ac:dyDescent="0.25">
      <c r="A19" s="41" t="s">
        <v>23</v>
      </c>
      <c r="B19" s="42" t="s">
        <v>24</v>
      </c>
      <c r="C19" s="43"/>
      <c r="D19" s="42"/>
      <c r="E19" s="44"/>
      <c r="F19" s="44"/>
      <c r="G19" s="43"/>
      <c r="H19" s="45"/>
      <c r="I19" s="46"/>
    </row>
    <row r="20" spans="1:10" ht="35.450000000000003" customHeight="1" x14ac:dyDescent="0.25">
      <c r="A20" s="47" t="s">
        <v>23</v>
      </c>
      <c r="B20" s="48" t="s">
        <v>25</v>
      </c>
      <c r="C20" s="49"/>
      <c r="D20" s="48" t="s">
        <v>26</v>
      </c>
      <c r="E20" s="50"/>
      <c r="F20" s="50"/>
      <c r="G20" s="49"/>
      <c r="H20" s="51"/>
      <c r="I20" s="52"/>
    </row>
    <row r="21" spans="1:10" ht="47.45" customHeight="1" x14ac:dyDescent="0.25">
      <c r="A21" s="47" t="s">
        <v>23</v>
      </c>
      <c r="B21" s="48"/>
      <c r="C21" s="49"/>
      <c r="D21" s="48" t="s">
        <v>27</v>
      </c>
      <c r="E21" s="50"/>
      <c r="F21" s="50"/>
      <c r="G21" s="49"/>
      <c r="H21" s="51"/>
      <c r="I21" s="52"/>
    </row>
    <row r="22" spans="1:10" ht="39.200000000000003" customHeight="1" x14ac:dyDescent="0.25">
      <c r="A22" s="47" t="s">
        <v>23</v>
      </c>
      <c r="B22" s="48"/>
      <c r="C22" s="49"/>
      <c r="D22" s="53" t="s">
        <v>28</v>
      </c>
      <c r="E22" s="50"/>
      <c r="F22" s="50"/>
      <c r="G22" s="49"/>
      <c r="H22" s="51"/>
      <c r="I22" s="52"/>
    </row>
    <row r="23" spans="1:10" ht="38.450000000000003" customHeight="1" x14ac:dyDescent="0.25">
      <c r="A23" s="54" t="s">
        <v>23</v>
      </c>
      <c r="B23" s="55" t="s">
        <v>29</v>
      </c>
      <c r="C23" s="56"/>
      <c r="D23" s="57"/>
      <c r="E23" s="58"/>
      <c r="F23" s="58"/>
      <c r="G23" s="56"/>
      <c r="H23" s="59" t="s">
        <v>30</v>
      </c>
      <c r="I23" s="60"/>
    </row>
    <row r="24" spans="1:10" ht="169.15" customHeight="1" x14ac:dyDescent="0.25">
      <c r="A24" s="24" t="s">
        <v>31</v>
      </c>
      <c r="B24" s="25" t="s">
        <v>32</v>
      </c>
      <c r="C24" s="26"/>
      <c r="D24" s="27" t="s">
        <v>33</v>
      </c>
      <c r="E24" s="28"/>
      <c r="F24" s="28"/>
      <c r="G24" s="29"/>
      <c r="H24" s="30" t="s">
        <v>34</v>
      </c>
      <c r="I24" s="31">
        <f>(0.10552495*(0.018/0.2)) * 1 * 4.15 * 0.7 * 0.85*1000000</f>
        <v>23451.073450874996</v>
      </c>
      <c r="J24" s="32"/>
    </row>
    <row r="25" spans="1:10" x14ac:dyDescent="0.25">
      <c r="A25" s="33"/>
      <c r="B25" s="34"/>
      <c r="C25" s="35"/>
      <c r="D25" s="36"/>
      <c r="E25" s="37"/>
      <c r="F25" s="37"/>
      <c r="G25" s="38"/>
      <c r="H25" s="39"/>
      <c r="I25" s="40"/>
    </row>
    <row r="26" spans="1:10" ht="14.45" customHeight="1" x14ac:dyDescent="0.25">
      <c r="A26" s="41" t="s">
        <v>23</v>
      </c>
      <c r="B26" s="42" t="s">
        <v>24</v>
      </c>
      <c r="C26" s="43"/>
      <c r="D26" s="42"/>
      <c r="E26" s="44"/>
      <c r="F26" s="44"/>
      <c r="G26" s="43"/>
      <c r="H26" s="45"/>
      <c r="I26" s="46"/>
    </row>
    <row r="27" spans="1:10" ht="35.450000000000003" customHeight="1" x14ac:dyDescent="0.25">
      <c r="A27" s="47" t="s">
        <v>23</v>
      </c>
      <c r="B27" s="48" t="s">
        <v>25</v>
      </c>
      <c r="C27" s="49"/>
      <c r="D27" s="48" t="s">
        <v>26</v>
      </c>
      <c r="E27" s="50"/>
      <c r="F27" s="50"/>
      <c r="G27" s="49"/>
      <c r="H27" s="51"/>
      <c r="I27" s="52"/>
    </row>
    <row r="28" spans="1:10" ht="47.45" customHeight="1" x14ac:dyDescent="0.25">
      <c r="A28" s="47" t="s">
        <v>23</v>
      </c>
      <c r="B28" s="48"/>
      <c r="C28" s="49"/>
      <c r="D28" s="48" t="s">
        <v>27</v>
      </c>
      <c r="E28" s="50"/>
      <c r="F28" s="50"/>
      <c r="G28" s="49"/>
      <c r="H28" s="51"/>
      <c r="I28" s="52"/>
    </row>
    <row r="29" spans="1:10" ht="39.200000000000003" customHeight="1" x14ac:dyDescent="0.25">
      <c r="A29" s="47" t="s">
        <v>23</v>
      </c>
      <c r="B29" s="48"/>
      <c r="C29" s="49"/>
      <c r="D29" s="53" t="s">
        <v>28</v>
      </c>
      <c r="E29" s="50"/>
      <c r="F29" s="50"/>
      <c r="G29" s="49"/>
      <c r="H29" s="51"/>
      <c r="I29" s="52"/>
    </row>
    <row r="30" spans="1:10" ht="38.450000000000003" customHeight="1" x14ac:dyDescent="0.25">
      <c r="A30" s="54" t="s">
        <v>23</v>
      </c>
      <c r="B30" s="55" t="s">
        <v>29</v>
      </c>
      <c r="C30" s="56"/>
      <c r="D30" s="57"/>
      <c r="E30" s="58"/>
      <c r="F30" s="58"/>
      <c r="G30" s="56"/>
      <c r="H30" s="59" t="s">
        <v>30</v>
      </c>
      <c r="I30" s="60"/>
    </row>
    <row r="31" spans="1:10" ht="171.75" customHeight="1" x14ac:dyDescent="0.25">
      <c r="A31" s="24" t="s">
        <v>35</v>
      </c>
      <c r="B31" s="25" t="s">
        <v>36</v>
      </c>
      <c r="C31" s="26"/>
      <c r="D31" s="27" t="s">
        <v>37</v>
      </c>
      <c r="E31" s="28"/>
      <c r="F31" s="28"/>
      <c r="G31" s="29"/>
      <c r="H31" s="30" t="s">
        <v>38</v>
      </c>
      <c r="I31" s="31">
        <f>(0.14145517*(0.018/0.2)) * 1 * 4.15 * 0.7 * 0.85*1000000</f>
        <v>31435.936067024995</v>
      </c>
      <c r="J31" s="32"/>
    </row>
    <row r="32" spans="1:10" x14ac:dyDescent="0.25">
      <c r="A32" s="33"/>
      <c r="B32" s="34"/>
      <c r="C32" s="35"/>
      <c r="D32" s="36"/>
      <c r="E32" s="37"/>
      <c r="F32" s="37"/>
      <c r="G32" s="38"/>
      <c r="H32" s="39"/>
      <c r="I32" s="40"/>
    </row>
    <row r="33" spans="1:10" ht="14.45" customHeight="1" x14ac:dyDescent="0.25">
      <c r="A33" s="41" t="s">
        <v>23</v>
      </c>
      <c r="B33" s="42" t="s">
        <v>24</v>
      </c>
      <c r="C33" s="43"/>
      <c r="D33" s="42"/>
      <c r="E33" s="44"/>
      <c r="F33" s="44"/>
      <c r="G33" s="43"/>
      <c r="H33" s="45"/>
      <c r="I33" s="46"/>
    </row>
    <row r="34" spans="1:10" ht="35.450000000000003" customHeight="1" x14ac:dyDescent="0.25">
      <c r="A34" s="47" t="s">
        <v>23</v>
      </c>
      <c r="B34" s="48" t="s">
        <v>25</v>
      </c>
      <c r="C34" s="49"/>
      <c r="D34" s="48" t="s">
        <v>26</v>
      </c>
      <c r="E34" s="50"/>
      <c r="F34" s="50"/>
      <c r="G34" s="49"/>
      <c r="H34" s="51"/>
      <c r="I34" s="52"/>
    </row>
    <row r="35" spans="1:10" ht="47.45" customHeight="1" x14ac:dyDescent="0.25">
      <c r="A35" s="47" t="s">
        <v>23</v>
      </c>
      <c r="B35" s="48"/>
      <c r="C35" s="49"/>
      <c r="D35" s="48" t="s">
        <v>39</v>
      </c>
      <c r="E35" s="50"/>
      <c r="F35" s="50"/>
      <c r="G35" s="49"/>
      <c r="H35" s="51"/>
      <c r="I35" s="52"/>
    </row>
    <row r="36" spans="1:10" ht="39.200000000000003" customHeight="1" x14ac:dyDescent="0.25">
      <c r="A36" s="47" t="s">
        <v>23</v>
      </c>
      <c r="B36" s="48"/>
      <c r="C36" s="49"/>
      <c r="D36" s="53" t="s">
        <v>28</v>
      </c>
      <c r="E36" s="50"/>
      <c r="F36" s="50"/>
      <c r="G36" s="49"/>
      <c r="H36" s="51"/>
      <c r="I36" s="52"/>
    </row>
    <row r="37" spans="1:10" ht="38.450000000000003" customHeight="1" x14ac:dyDescent="0.25">
      <c r="A37" s="54" t="s">
        <v>23</v>
      </c>
      <c r="B37" s="55" t="s">
        <v>29</v>
      </c>
      <c r="C37" s="56"/>
      <c r="D37" s="57"/>
      <c r="E37" s="58"/>
      <c r="F37" s="58"/>
      <c r="G37" s="56"/>
      <c r="H37" s="59" t="s">
        <v>30</v>
      </c>
      <c r="I37" s="60"/>
    </row>
    <row r="38" spans="1:10" ht="160.15" customHeight="1" x14ac:dyDescent="0.25">
      <c r="A38" s="61" t="s">
        <v>40</v>
      </c>
      <c r="B38" s="25" t="s">
        <v>41</v>
      </c>
      <c r="C38" s="26"/>
      <c r="D38" s="27" t="s">
        <v>42</v>
      </c>
      <c r="E38" s="62"/>
      <c r="F38" s="62"/>
      <c r="G38" s="63"/>
      <c r="H38" s="64" t="s">
        <v>43</v>
      </c>
      <c r="I38" s="65">
        <f>(7763+42*260)*2*0.6*4.15*1.1*1.4*0.825</f>
        <v>118209.02247</v>
      </c>
      <c r="J38" s="66"/>
    </row>
    <row r="39" spans="1:10" x14ac:dyDescent="0.25">
      <c r="A39" s="41" t="s">
        <v>23</v>
      </c>
      <c r="B39" s="42" t="s">
        <v>24</v>
      </c>
      <c r="C39" s="43"/>
      <c r="D39" s="42"/>
      <c r="E39" s="44"/>
      <c r="F39" s="44"/>
      <c r="G39" s="43"/>
      <c r="H39" s="45"/>
      <c r="I39" s="46"/>
    </row>
    <row r="40" spans="1:10" ht="14.45" customHeight="1" x14ac:dyDescent="0.25">
      <c r="A40" s="47" t="s">
        <v>23</v>
      </c>
      <c r="B40" s="48" t="s">
        <v>44</v>
      </c>
      <c r="C40" s="49"/>
      <c r="D40" s="48" t="s">
        <v>45</v>
      </c>
      <c r="E40" s="50"/>
      <c r="F40" s="50"/>
      <c r="G40" s="49"/>
      <c r="H40" s="51"/>
      <c r="I40" s="52"/>
    </row>
    <row r="41" spans="1:10" ht="53.1" customHeight="1" x14ac:dyDescent="0.25">
      <c r="A41" s="47" t="s">
        <v>23</v>
      </c>
      <c r="B41" s="48"/>
      <c r="C41" s="49"/>
      <c r="D41" s="48" t="s">
        <v>27</v>
      </c>
      <c r="E41" s="50"/>
      <c r="F41" s="50"/>
      <c r="G41" s="49"/>
      <c r="H41" s="51"/>
      <c r="I41" s="52"/>
    </row>
    <row r="42" spans="1:10" ht="33" customHeight="1" x14ac:dyDescent="0.25">
      <c r="A42" s="47" t="s">
        <v>23</v>
      </c>
      <c r="B42" s="48"/>
      <c r="C42" s="49"/>
      <c r="D42" s="48" t="s">
        <v>46</v>
      </c>
      <c r="E42" s="50"/>
      <c r="F42" s="50"/>
      <c r="G42" s="49"/>
      <c r="H42" s="51"/>
      <c r="I42" s="52"/>
    </row>
    <row r="43" spans="1:10" ht="38.450000000000003" customHeight="1" x14ac:dyDescent="0.25">
      <c r="A43" s="47" t="s">
        <v>23</v>
      </c>
      <c r="B43" s="48"/>
      <c r="C43" s="49"/>
      <c r="D43" s="48" t="s">
        <v>47</v>
      </c>
      <c r="E43" s="50"/>
      <c r="F43" s="50"/>
      <c r="G43" s="49"/>
      <c r="H43" s="51"/>
      <c r="I43" s="52"/>
    </row>
    <row r="44" spans="1:10" ht="48" x14ac:dyDescent="0.25">
      <c r="A44" s="54" t="s">
        <v>23</v>
      </c>
      <c r="B44" s="57" t="s">
        <v>29</v>
      </c>
      <c r="C44" s="56"/>
      <c r="D44" s="57"/>
      <c r="E44" s="58"/>
      <c r="F44" s="58"/>
      <c r="G44" s="56"/>
      <c r="H44" s="67" t="s">
        <v>48</v>
      </c>
      <c r="I44" s="60"/>
    </row>
    <row r="45" spans="1:10" ht="180" customHeight="1" x14ac:dyDescent="0.25">
      <c r="A45" s="61" t="s">
        <v>49</v>
      </c>
      <c r="B45" s="25" t="s">
        <v>50</v>
      </c>
      <c r="C45" s="26"/>
      <c r="D45" s="27" t="s">
        <v>51</v>
      </c>
      <c r="E45" s="62"/>
      <c r="F45" s="62"/>
      <c r="G45" s="63"/>
      <c r="H45" s="64" t="s">
        <v>52</v>
      </c>
      <c r="I45" s="65">
        <f>(7763+42*100)*2*0.6*4.15*1.1*1.4*0.775</f>
        <v>71103.645690000005</v>
      </c>
      <c r="J45" s="66"/>
    </row>
    <row r="46" spans="1:10" x14ac:dyDescent="0.25">
      <c r="A46" s="41" t="s">
        <v>23</v>
      </c>
      <c r="B46" s="42" t="s">
        <v>24</v>
      </c>
      <c r="C46" s="43"/>
      <c r="D46" s="42"/>
      <c r="E46" s="44"/>
      <c r="F46" s="44"/>
      <c r="G46" s="43"/>
      <c r="H46" s="45"/>
      <c r="I46" s="46"/>
    </row>
    <row r="47" spans="1:10" x14ac:dyDescent="0.25">
      <c r="A47" s="47" t="s">
        <v>23</v>
      </c>
      <c r="B47" s="48" t="s">
        <v>44</v>
      </c>
      <c r="C47" s="49"/>
      <c r="D47" s="53" t="s">
        <v>45</v>
      </c>
      <c r="E47" s="50"/>
      <c r="F47" s="50"/>
      <c r="G47" s="49"/>
      <c r="H47" s="51"/>
      <c r="I47" s="52"/>
    </row>
    <row r="48" spans="1:10" ht="60.6" customHeight="1" x14ac:dyDescent="0.25">
      <c r="A48" s="47" t="s">
        <v>23</v>
      </c>
      <c r="B48" s="48"/>
      <c r="C48" s="49"/>
      <c r="D48" s="48" t="s">
        <v>27</v>
      </c>
      <c r="E48" s="50"/>
      <c r="F48" s="50"/>
      <c r="G48" s="49"/>
      <c r="H48" s="51"/>
      <c r="I48" s="52"/>
    </row>
    <row r="49" spans="1:10" x14ac:dyDescent="0.25">
      <c r="A49" s="47" t="s">
        <v>23</v>
      </c>
      <c r="B49" s="48"/>
      <c r="C49" s="49"/>
      <c r="D49" s="48" t="s">
        <v>46</v>
      </c>
      <c r="E49" s="50"/>
      <c r="F49" s="50"/>
      <c r="G49" s="49"/>
      <c r="H49" s="51"/>
      <c r="I49" s="52"/>
    </row>
    <row r="50" spans="1:10" ht="15" customHeight="1" x14ac:dyDescent="0.25">
      <c r="A50" s="47" t="s">
        <v>23</v>
      </c>
      <c r="B50" s="48"/>
      <c r="C50" s="49"/>
      <c r="D50" s="48" t="s">
        <v>47</v>
      </c>
      <c r="E50" s="50"/>
      <c r="F50" s="50"/>
      <c r="G50" s="49"/>
      <c r="H50" s="51"/>
      <c r="I50" s="52"/>
    </row>
    <row r="51" spans="1:10" ht="36" x14ac:dyDescent="0.25">
      <c r="A51" s="54" t="s">
        <v>23</v>
      </c>
      <c r="B51" s="57" t="s">
        <v>29</v>
      </c>
      <c r="C51" s="56"/>
      <c r="D51" s="57"/>
      <c r="E51" s="58"/>
      <c r="F51" s="58"/>
      <c r="G51" s="56"/>
      <c r="H51" s="67" t="s">
        <v>53</v>
      </c>
      <c r="I51" s="60"/>
    </row>
    <row r="52" spans="1:10" ht="180" customHeight="1" x14ac:dyDescent="0.25">
      <c r="A52" s="61" t="s">
        <v>54</v>
      </c>
      <c r="B52" s="25" t="s">
        <v>55</v>
      </c>
      <c r="C52" s="26"/>
      <c r="D52" s="27" t="s">
        <v>56</v>
      </c>
      <c r="E52" s="62"/>
      <c r="F52" s="62"/>
      <c r="G52" s="63"/>
      <c r="H52" s="64" t="s">
        <v>57</v>
      </c>
      <c r="I52" s="65">
        <f>(7763+42*150)*2*0.6*4.15*1.1*1.4*0.775</f>
        <v>83585.268690000012</v>
      </c>
      <c r="J52" s="66"/>
    </row>
    <row r="53" spans="1:10" x14ac:dyDescent="0.25">
      <c r="A53" s="41" t="s">
        <v>23</v>
      </c>
      <c r="B53" s="42" t="s">
        <v>24</v>
      </c>
      <c r="C53" s="43"/>
      <c r="D53" s="42"/>
      <c r="E53" s="44"/>
      <c r="F53" s="44"/>
      <c r="G53" s="43"/>
      <c r="H53" s="45"/>
      <c r="I53" s="46"/>
    </row>
    <row r="54" spans="1:10" x14ac:dyDescent="0.25">
      <c r="A54" s="47" t="s">
        <v>23</v>
      </c>
      <c r="B54" s="48" t="s">
        <v>44</v>
      </c>
      <c r="C54" s="49"/>
      <c r="D54" s="53" t="s">
        <v>45</v>
      </c>
      <c r="E54" s="50"/>
      <c r="F54" s="50"/>
      <c r="G54" s="49"/>
      <c r="H54" s="51"/>
      <c r="I54" s="52"/>
    </row>
    <row r="55" spans="1:10" ht="60.6" customHeight="1" x14ac:dyDescent="0.25">
      <c r="A55" s="47" t="s">
        <v>23</v>
      </c>
      <c r="B55" s="48"/>
      <c r="C55" s="49"/>
      <c r="D55" s="48" t="s">
        <v>27</v>
      </c>
      <c r="E55" s="50"/>
      <c r="F55" s="50"/>
      <c r="G55" s="49"/>
      <c r="H55" s="51"/>
      <c r="I55" s="52"/>
    </row>
    <row r="56" spans="1:10" ht="40.9" customHeight="1" x14ac:dyDescent="0.25">
      <c r="A56" s="47" t="s">
        <v>23</v>
      </c>
      <c r="B56" s="48"/>
      <c r="C56" s="49"/>
      <c r="D56" s="48" t="s">
        <v>46</v>
      </c>
      <c r="E56" s="50"/>
      <c r="F56" s="50"/>
      <c r="G56" s="49"/>
      <c r="H56" s="51"/>
      <c r="I56" s="52"/>
    </row>
    <row r="57" spans="1:10" ht="40.9" customHeight="1" x14ac:dyDescent="0.25">
      <c r="A57" s="47" t="s">
        <v>23</v>
      </c>
      <c r="B57" s="48"/>
      <c r="C57" s="49"/>
      <c r="D57" s="48" t="s">
        <v>47</v>
      </c>
      <c r="E57" s="50"/>
      <c r="F57" s="50"/>
      <c r="G57" s="49"/>
      <c r="H57" s="51"/>
      <c r="I57" s="52"/>
    </row>
    <row r="58" spans="1:10" ht="36" x14ac:dyDescent="0.25">
      <c r="A58" s="54" t="s">
        <v>23</v>
      </c>
      <c r="B58" s="57" t="s">
        <v>29</v>
      </c>
      <c r="C58" s="56"/>
      <c r="D58" s="57"/>
      <c r="E58" s="58"/>
      <c r="F58" s="58"/>
      <c r="G58" s="56"/>
      <c r="H58" s="67" t="s">
        <v>53</v>
      </c>
      <c r="I58" s="60"/>
    </row>
    <row r="59" spans="1:10" ht="133.15" customHeight="1" x14ac:dyDescent="0.25">
      <c r="A59" s="61" t="s">
        <v>58</v>
      </c>
      <c r="B59" s="25" t="s">
        <v>59</v>
      </c>
      <c r="C59" s="26"/>
      <c r="D59" s="27" t="s">
        <v>60</v>
      </c>
      <c r="E59" s="28"/>
      <c r="F59" s="28"/>
      <c r="G59" s="29"/>
      <c r="H59" s="64" t="s">
        <v>61</v>
      </c>
      <c r="I59" s="65">
        <f>(0+ 800 * 1) * 6 * 0.5 * 4.15</f>
        <v>9960</v>
      </c>
    </row>
    <row r="60" spans="1:10" x14ac:dyDescent="0.25">
      <c r="A60" s="41" t="s">
        <v>23</v>
      </c>
      <c r="B60" s="42" t="s">
        <v>24</v>
      </c>
      <c r="C60" s="43"/>
      <c r="D60" s="42"/>
      <c r="E60" s="44"/>
      <c r="F60" s="44"/>
      <c r="G60" s="43"/>
      <c r="H60" s="45"/>
      <c r="I60" s="46"/>
    </row>
    <row r="61" spans="1:10" ht="15" customHeight="1" x14ac:dyDescent="0.25">
      <c r="A61" s="47" t="s">
        <v>23</v>
      </c>
      <c r="B61" s="48" t="s">
        <v>25</v>
      </c>
      <c r="C61" s="49"/>
      <c r="D61" s="53" t="s">
        <v>62</v>
      </c>
      <c r="E61" s="50"/>
      <c r="F61" s="50"/>
      <c r="G61" s="49"/>
      <c r="H61" s="51"/>
      <c r="I61" s="52"/>
    </row>
    <row r="62" spans="1:10" ht="51.6" customHeight="1" x14ac:dyDescent="0.25">
      <c r="A62" s="47" t="s">
        <v>23</v>
      </c>
      <c r="B62" s="48"/>
      <c r="C62" s="49"/>
      <c r="D62" s="53" t="s">
        <v>27</v>
      </c>
      <c r="E62" s="50"/>
      <c r="F62" s="50"/>
      <c r="G62" s="49"/>
      <c r="H62" s="51"/>
      <c r="I62" s="52"/>
    </row>
    <row r="63" spans="1:10" ht="39.75" customHeight="1" x14ac:dyDescent="0.25">
      <c r="A63" s="54" t="s">
        <v>23</v>
      </c>
      <c r="B63" s="57" t="s">
        <v>29</v>
      </c>
      <c r="C63" s="56"/>
      <c r="D63" s="57"/>
      <c r="E63" s="58"/>
      <c r="F63" s="58"/>
      <c r="G63" s="56"/>
      <c r="H63" s="68" t="s">
        <v>63</v>
      </c>
      <c r="I63" s="60"/>
    </row>
    <row r="64" spans="1:10" x14ac:dyDescent="0.25">
      <c r="A64" s="69" t="s">
        <v>64</v>
      </c>
      <c r="B64" s="70" t="s">
        <v>65</v>
      </c>
      <c r="C64" s="71"/>
      <c r="D64" s="70"/>
      <c r="E64" s="72"/>
      <c r="F64" s="72"/>
      <c r="G64" s="71"/>
      <c r="H64" s="73"/>
      <c r="I64" s="74">
        <f>SUM(I17:I63)</f>
        <v>360486.74923875002</v>
      </c>
      <c r="J64" s="75"/>
    </row>
    <row r="65" spans="1:10" ht="32.25" customHeight="1" x14ac:dyDescent="0.25">
      <c r="A65" s="76" t="s">
        <v>66</v>
      </c>
      <c r="B65" s="77" t="s">
        <v>67</v>
      </c>
      <c r="C65" s="78"/>
      <c r="D65" s="77"/>
      <c r="E65" s="79"/>
      <c r="F65" s="79"/>
      <c r="G65" s="78"/>
      <c r="H65" s="80" t="s">
        <v>68</v>
      </c>
      <c r="I65" s="81">
        <f>I64*0.1</f>
        <v>36048.674923875005</v>
      </c>
    </row>
    <row r="66" spans="1:10" ht="57.2" customHeight="1" x14ac:dyDescent="0.25">
      <c r="A66" s="76" t="s">
        <v>69</v>
      </c>
      <c r="B66" s="82" t="s">
        <v>70</v>
      </c>
      <c r="C66" s="83"/>
      <c r="D66" s="84"/>
      <c r="E66" s="85"/>
      <c r="F66" s="85"/>
      <c r="G66" s="86"/>
      <c r="H66" s="80"/>
      <c r="I66" s="81">
        <v>5000</v>
      </c>
    </row>
    <row r="67" spans="1:10" ht="44.45" customHeight="1" x14ac:dyDescent="0.25">
      <c r="A67" s="76" t="s">
        <v>71</v>
      </c>
      <c r="B67" s="77" t="s">
        <v>72</v>
      </c>
      <c r="C67" s="78"/>
      <c r="D67" s="77"/>
      <c r="E67" s="79"/>
      <c r="F67" s="79"/>
      <c r="G67" s="78"/>
      <c r="H67" s="87"/>
      <c r="I67" s="81">
        <v>67689</v>
      </c>
    </row>
    <row r="68" spans="1:10" ht="24" x14ac:dyDescent="0.25">
      <c r="A68" s="76" t="s">
        <v>73</v>
      </c>
      <c r="B68" s="77" t="s">
        <v>74</v>
      </c>
      <c r="C68" s="78"/>
      <c r="D68" s="77"/>
      <c r="E68" s="79"/>
      <c r="F68" s="79"/>
      <c r="G68" s="78"/>
      <c r="H68" s="87" t="s">
        <v>75</v>
      </c>
      <c r="I68" s="81">
        <f>SUM(I64:I67)</f>
        <v>469224.42416262504</v>
      </c>
      <c r="J68" s="75"/>
    </row>
    <row r="69" spans="1:10" x14ac:dyDescent="0.25">
      <c r="A69" s="76" t="s">
        <v>76</v>
      </c>
      <c r="B69" s="77" t="s">
        <v>77</v>
      </c>
      <c r="C69" s="78"/>
      <c r="D69" s="77"/>
      <c r="E69" s="79"/>
      <c r="F69" s="79"/>
      <c r="G69" s="78"/>
      <c r="H69" s="87" t="s">
        <v>78</v>
      </c>
      <c r="I69" s="81">
        <f>I68*0.2</f>
        <v>93844.884832525015</v>
      </c>
    </row>
    <row r="70" spans="1:10" ht="22.5" x14ac:dyDescent="0.25">
      <c r="A70" s="76" t="s">
        <v>79</v>
      </c>
      <c r="B70" s="88" t="s">
        <v>80</v>
      </c>
      <c r="C70" s="89"/>
      <c r="D70" s="88"/>
      <c r="E70" s="90"/>
      <c r="F70" s="90"/>
      <c r="G70" s="89"/>
      <c r="H70" s="91" t="s">
        <v>81</v>
      </c>
      <c r="I70" s="92">
        <f>ROUND(I68+I69,2)</f>
        <v>563069.31000000006</v>
      </c>
    </row>
    <row r="71" spans="1:10" x14ac:dyDescent="0.25">
      <c r="A71" s="93"/>
      <c r="B71" s="93"/>
      <c r="C71" s="93"/>
      <c r="D71" s="93"/>
      <c r="E71" s="93"/>
      <c r="F71" s="93"/>
      <c r="G71" s="93"/>
      <c r="H71" s="93"/>
      <c r="I71" s="93"/>
    </row>
    <row r="72" spans="1:10" x14ac:dyDescent="0.25">
      <c r="A72" s="93"/>
      <c r="B72" s="93"/>
      <c r="C72" s="93"/>
      <c r="D72" s="93"/>
      <c r="E72" s="93"/>
      <c r="F72" s="93"/>
      <c r="G72" s="93"/>
      <c r="H72" s="93"/>
      <c r="I72" s="93"/>
    </row>
    <row r="73" spans="1:10" x14ac:dyDescent="0.25">
      <c r="A73" s="5"/>
      <c r="B73" s="5" t="s">
        <v>82</v>
      </c>
      <c r="C73" s="5"/>
      <c r="D73" s="5"/>
      <c r="E73" s="5"/>
      <c r="F73" s="5" t="s">
        <v>83</v>
      </c>
      <c r="G73" s="5"/>
      <c r="H73" s="5"/>
      <c r="I73" s="5"/>
    </row>
  </sheetData>
  <mergeCells count="118">
    <mergeCell ref="B68:C68"/>
    <mergeCell ref="D68:G68"/>
    <mergeCell ref="B69:C69"/>
    <mergeCell ref="D69:G69"/>
    <mergeCell ref="B70:C70"/>
    <mergeCell ref="D70:G70"/>
    <mergeCell ref="B65:C65"/>
    <mergeCell ref="D65:G65"/>
    <mergeCell ref="B66:C66"/>
    <mergeCell ref="D66:G66"/>
    <mergeCell ref="B67:C67"/>
    <mergeCell ref="D67:G67"/>
    <mergeCell ref="B62:C62"/>
    <mergeCell ref="D62:G62"/>
    <mergeCell ref="B63:C63"/>
    <mergeCell ref="D63:G63"/>
    <mergeCell ref="B64:C64"/>
    <mergeCell ref="D64:G64"/>
    <mergeCell ref="B59:C59"/>
    <mergeCell ref="D59:G59"/>
    <mergeCell ref="B60:C60"/>
    <mergeCell ref="D60:G60"/>
    <mergeCell ref="B61:C61"/>
    <mergeCell ref="D61:G61"/>
    <mergeCell ref="B56:C56"/>
    <mergeCell ref="D56:G56"/>
    <mergeCell ref="B57:C57"/>
    <mergeCell ref="D57:G57"/>
    <mergeCell ref="B58:C58"/>
    <mergeCell ref="D58:G58"/>
    <mergeCell ref="B53:C53"/>
    <mergeCell ref="D53:G53"/>
    <mergeCell ref="B54:C54"/>
    <mergeCell ref="D54:G54"/>
    <mergeCell ref="B55:C55"/>
    <mergeCell ref="D55:G55"/>
    <mergeCell ref="B50:C50"/>
    <mergeCell ref="D50:G50"/>
    <mergeCell ref="B51:C51"/>
    <mergeCell ref="D51:G51"/>
    <mergeCell ref="B52:C52"/>
    <mergeCell ref="D52:G52"/>
    <mergeCell ref="B47:C47"/>
    <mergeCell ref="D47:G47"/>
    <mergeCell ref="B48:C48"/>
    <mergeCell ref="D48:G48"/>
    <mergeCell ref="B49:C49"/>
    <mergeCell ref="D49:G49"/>
    <mergeCell ref="B44:C44"/>
    <mergeCell ref="D44:G44"/>
    <mergeCell ref="B45:C45"/>
    <mergeCell ref="D45:G45"/>
    <mergeCell ref="B46:C46"/>
    <mergeCell ref="D46:G46"/>
    <mergeCell ref="B41:C41"/>
    <mergeCell ref="D41:G41"/>
    <mergeCell ref="B42:C42"/>
    <mergeCell ref="D42:G42"/>
    <mergeCell ref="B43:C43"/>
    <mergeCell ref="D43:G43"/>
    <mergeCell ref="B38:C38"/>
    <mergeCell ref="D38:G38"/>
    <mergeCell ref="B39:C39"/>
    <mergeCell ref="D39:G39"/>
    <mergeCell ref="B40:C40"/>
    <mergeCell ref="D40:G40"/>
    <mergeCell ref="B35:C35"/>
    <mergeCell ref="D35:G35"/>
    <mergeCell ref="B36:C36"/>
    <mergeCell ref="D36:G36"/>
    <mergeCell ref="B37:C37"/>
    <mergeCell ref="D37:G37"/>
    <mergeCell ref="H31:H32"/>
    <mergeCell ref="I31:I32"/>
    <mergeCell ref="B33:C33"/>
    <mergeCell ref="D33:G33"/>
    <mergeCell ref="B34:C34"/>
    <mergeCell ref="D34:G34"/>
    <mergeCell ref="B29:C29"/>
    <mergeCell ref="D29:G29"/>
    <mergeCell ref="B30:C30"/>
    <mergeCell ref="D30:G30"/>
    <mergeCell ref="A31:A32"/>
    <mergeCell ref="B31:C32"/>
    <mergeCell ref="D31:G32"/>
    <mergeCell ref="I24:I25"/>
    <mergeCell ref="B26:C26"/>
    <mergeCell ref="D26:G26"/>
    <mergeCell ref="B27:C27"/>
    <mergeCell ref="D27:G27"/>
    <mergeCell ref="B28:C28"/>
    <mergeCell ref="D28:G28"/>
    <mergeCell ref="B23:C23"/>
    <mergeCell ref="D23:G23"/>
    <mergeCell ref="A24:A25"/>
    <mergeCell ref="B24:C25"/>
    <mergeCell ref="D24:G25"/>
    <mergeCell ref="H24:H25"/>
    <mergeCell ref="B20:C20"/>
    <mergeCell ref="D20:G20"/>
    <mergeCell ref="B21:C21"/>
    <mergeCell ref="D21:G21"/>
    <mergeCell ref="B22:C22"/>
    <mergeCell ref="D22:G22"/>
    <mergeCell ref="A17:A18"/>
    <mergeCell ref="B17:C18"/>
    <mergeCell ref="D17:G18"/>
    <mergeCell ref="H17:H18"/>
    <mergeCell ref="I17:I18"/>
    <mergeCell ref="B19:C19"/>
    <mergeCell ref="D19:G19"/>
    <mergeCell ref="A10:H10"/>
    <mergeCell ref="A11:H11"/>
    <mergeCell ref="A13:I13"/>
    <mergeCell ref="B15:C15"/>
    <mergeCell ref="D15:G15"/>
    <mergeCell ref="B16:C16"/>
    <mergeCell ref="D16:G16"/>
  </mergeCells>
  <pageMargins left="0.82677165354330717" right="0.15748031496062992" top="0.35433070866141736" bottom="0.19685039370078741" header="0.31496062992125984" footer="0.15748031496062992"/>
  <pageSetup paperSize="9" scale="99" orientation="portrait" r:id="rId1"/>
  <headerFooter>
    <oddFooter>&amp;RСтраница &amp;P</oddFooter>
  </headerFooter>
  <rowBreaks count="2" manualBreakCount="2">
    <brk id="23" max="8" man="1"/>
    <brk id="64"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Дет.сад 177 ПИР</vt:lpstr>
      <vt:lpstr>'Дет.сад 177 ПИР'!Заголовки_для_печати</vt:lpstr>
      <vt:lpstr>'Дет.сад 177 ПИР'!Область_печати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Маркина Елена Валерьевна</dc:creator>
  <cp:lastModifiedBy>Маркина Елена Валерьевна</cp:lastModifiedBy>
  <dcterms:created xsi:type="dcterms:W3CDTF">2019-06-21T07:20:06Z</dcterms:created>
  <dcterms:modified xsi:type="dcterms:W3CDTF">2019-06-21T07:20:52Z</dcterms:modified>
</cp:coreProperties>
</file>