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9320" windowHeight="7635"/>
  </bookViews>
  <sheets>
    <sheet name="новая КТП 9-я Дачная" sheetId="5" r:id="rId1"/>
    <sheet name="Лист1" sheetId="1" r:id="rId2"/>
    <sheet name="Лист2" sheetId="2" r:id="rId3"/>
    <sheet name="Лист3" sheetId="3" r:id="rId4"/>
  </sheets>
  <definedNames>
    <definedName name="_xlnm.Print_Titles" localSheetId="0">'новая КТП 9-я Дачная'!$16:$16</definedName>
    <definedName name="_xlnm.Print_Area" localSheetId="0">'новая КТП 9-я Дачная'!$A$1:$I$63</definedName>
  </definedNames>
  <calcPr calcId="145621"/>
</workbook>
</file>

<file path=xl/calcChain.xml><?xml version="1.0" encoding="utf-8"?>
<calcChain xmlns="http://schemas.openxmlformats.org/spreadsheetml/2006/main">
  <c r="I17" i="5" l="1"/>
  <c r="I45" i="5" l="1"/>
  <c r="I38" i="5"/>
  <c r="I31" i="5"/>
  <c r="I23" i="5"/>
  <c r="I50" i="5" l="1"/>
  <c r="I55" i="5" l="1"/>
  <c r="I51" i="5"/>
  <c r="I56" i="5"/>
  <c r="I57" i="5" s="1"/>
</calcChain>
</file>

<file path=xl/sharedStrings.xml><?xml version="1.0" encoding="utf-8"?>
<sst xmlns="http://schemas.openxmlformats.org/spreadsheetml/2006/main" count="125" uniqueCount="78">
  <si>
    <t xml:space="preserve">Приложение № </t>
  </si>
  <si>
    <t>Утверждаю:</t>
  </si>
  <si>
    <t>"___" _________________  2019г.</t>
  </si>
  <si>
    <t>Смета № 1</t>
  </si>
  <si>
    <t>Строительство новой КТП с монтажом комплекта оборудования по типу ПК/250-10/0,4У1  по адресу: г. Саратов, 9-я Дачная, Новый проспект.Монтаж 2КЛ-10кВ от ТП-683 до новой КТП. Монтаж КЛ-0,4кВ от РУ-0,4кВ новой КТП до пунктовой опоры новой КТП. Монтаж ВЛИ-0,4кВ от пунктовой опоры новой КТП до границ земельных участков заявителей по адресу: г.Саратов, 9-я Дачная, Новый проспект</t>
  </si>
  <si>
    <t>(наименование работ и затрат, наименование объекта)</t>
  </si>
  <si>
    <t>Составил:</t>
  </si>
  <si>
    <t>Проверил:</t>
  </si>
  <si>
    <t>к договору №       от    "____"___________ 2019г.</t>
  </si>
  <si>
    <t>Директор</t>
  </si>
  <si>
    <t>Первый заместитель генерального</t>
  </si>
  <si>
    <t xml:space="preserve">ООО СМП «Элтек»                                                                                                                                                                                  </t>
  </si>
  <si>
    <t xml:space="preserve">директора ЗАО "СПГЭС"                                                                                                                                                                           </t>
  </si>
  <si>
    <t>_____________ Д.В. Пивовар</t>
  </si>
  <si>
    <t>_____________    Е.Н. Стрелин</t>
  </si>
  <si>
    <t>Проектные работы.</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</si>
  <si>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</si>
  <si>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</si>
  <si>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</si>
  <si>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</si>
  <si>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</si>
  <si>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</si>
  <si>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</si>
  <si>
    <t>Коэффициенты</t>
  </si>
  <si>
    <t>Стадия: Рабочий проект</t>
  </si>
  <si>
    <t>Кст = 1</t>
  </si>
  <si>
    <t>Ктек = 4.15
Письмо Минстроя России от 17.05.2019 №17798-ДВ/09</t>
  </si>
  <si>
    <t>Разделы документации</t>
  </si>
  <si>
    <t>2</t>
  </si>
  <si>
    <t>(75.0% + 10.0%) = 85%</t>
  </si>
  <si>
    <t>3</t>
  </si>
  <si>
    <r>
      <t xml:space="preserve">Монтаж ВЛИ-0,4кВ
</t>
    </r>
    <r>
      <rPr>
        <b/>
        <sz val="8"/>
        <rFont val="Arial"/>
        <family val="2"/>
        <charset val="204"/>
      </rPr>
      <t>Провод СИП-2 4х70мм2 – 600м;
Провод СИП-2 3х35+1х54,6мм2 – 50м;
Опоры СВ 105 – 16шт;
Опоры СВ95 – 10шт</t>
    </r>
    <r>
      <rPr>
        <b/>
        <sz val="10"/>
        <rFont val="Arial"/>
        <family val="2"/>
        <charset val="204"/>
      </rPr>
      <t xml:space="preserve">
</t>
    </r>
  </si>
  <si>
    <t>Объекты энергетики (ОАО РАО "ЕЭС России") 2003 г. Раздел 3.3. Электросетевое строительство. Таблица 11. Электрические сети напряжением до 35 кВ п.3
Апред=0.016(млн.руб); 
Спред=0.2(млн.руб);
Стоим строит.
Стек=0.95541615(млн.руб)
Сбаз=0.95541615/5,01*1=0.19070183(млн.руб);</t>
  </si>
  <si>
    <t>C * (Aкрайнее / Скрайнее) * Кст * Ктек * K1
0.19070183млн.руб * (0.016 / 0.2) * 1 * 4.15 * 2.4 * 0.805</t>
  </si>
  <si>
    <t>K1 = 2.4
Раздел 3.3. Таблица 11. п.1</t>
  </si>
  <si>
    <t>(70,5.0% + 10.0%) = 80,5%</t>
  </si>
  <si>
    <t>4</t>
  </si>
  <si>
    <r>
      <t xml:space="preserve">Кабельные линии напряжением до 35 кВ. Интервалы протяженности свыше 100 до 500 м. </t>
    </r>
    <r>
      <rPr>
        <b/>
        <sz val="8"/>
        <rFont val="Arial"/>
        <family val="2"/>
        <charset val="204"/>
      </rPr>
      <t>КЛ-10кВ в направлении  ТП-638 – новая КТП</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</si>
  <si>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Х=250 (м) 
Количество = 2</t>
  </si>
  <si>
    <t>(A + B * Xзад) * Количество * Кст * Ктек * K1 * K2
(7763 руб + 42 руб * 250) * 2 * 0.6 * 4.15 * 1.1 * 1.4 * 0.825</t>
  </si>
  <si>
    <t>Стадия: Рабочая документация</t>
  </si>
  <si>
    <t>Кст = 0.6</t>
  </si>
  <si>
    <t>K1 = 1.1
Глава 2.8, п.2.8.1.1</t>
  </si>
  <si>
    <t>K2 = 1.4
Глава 2.8, п.2.8.1.1</t>
  </si>
  <si>
    <t>(24.5% + 23.5% + 2.5% + 17.0% + 5.0% + 10.0%) = 82.5%</t>
  </si>
  <si>
    <t>5</t>
  </si>
  <si>
    <r>
      <t>Кабельные линии напряжением до 35 кВ. Интервалы протяженности до 100 м.</t>
    </r>
    <r>
      <rPr>
        <b/>
        <sz val="8"/>
        <rFont val="Arial"/>
        <family val="2"/>
        <charset val="204"/>
      </rPr>
      <t xml:space="preserve"> (КЛ-0,4кВ в направлении  новая КТП до пунктовой опоры ВЛИ-0,4кВ)</t>
    </r>
  </si>
  <si>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Х=60 (м) 
Количество = 1</t>
  </si>
  <si>
    <t>(A + B * Xзад) * Количество * Кст * Ктек * K1 * K2
(11960 руб + 1 * 60) * 1 * 0.6 * 4.15* 1,1*1,4*0.775</t>
  </si>
  <si>
    <t>(24.5% + 23.5% + 2.5% +17.0%  + 10.0%) = 77.5%</t>
  </si>
  <si>
    <t>6</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</si>
  <si>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</si>
  <si>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3</t>
  </si>
  <si>
    <t>(A + B * Xзад) * Количество * Кст * Ктек
(0 руб + 800 руб * 1) *3 * 0.50 * 4.15</t>
  </si>
  <si>
    <t>Кст = 0.50</t>
  </si>
  <si>
    <t>(100%) = 100%</t>
  </si>
  <si>
    <t>7</t>
  </si>
  <si>
    <t>Итого по смете:</t>
  </si>
  <si>
    <t>8</t>
  </si>
  <si>
    <t>Сбор исходных данных</t>
  </si>
  <si>
    <t>9</t>
  </si>
  <si>
    <t xml:space="preserve">Согласование с организациями города
</t>
  </si>
  <si>
    <t>10</t>
  </si>
  <si>
    <t>Инженерно-геодезические изыскания</t>
  </si>
  <si>
    <t>11</t>
  </si>
  <si>
    <t>Геология</t>
  </si>
  <si>
    <t>12</t>
  </si>
  <si>
    <t>Итого без НДС</t>
  </si>
  <si>
    <t>Сумма от п.7-11</t>
  </si>
  <si>
    <t>13</t>
  </si>
  <si>
    <t>НДС</t>
  </si>
  <si>
    <t>Всего по смете:</t>
  </si>
  <si>
    <t xml:space="preserve">Строительство новой КТП - Тип ПК/250-10/0,4У1 с трансформатором ТМГ 250кВА Uн=10/0,4кВ – 1шт
</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</si>
  <si>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Стек=0.86946550(млн.руб)
Сбаз=0.86946550/5,01*1=0.17354601(млн.руб);</t>
  </si>
  <si>
    <t>C * (Aкрайнее / Скрайнее) * Кст * Ктек * K1
0.17354601млн.руб * (0.018 / 0.2) * 1 * 4.15 * 0.85</t>
  </si>
  <si>
    <t>10% от п.6</t>
  </si>
  <si>
    <t>20% от п.11</t>
  </si>
  <si>
    <t>Сумма от п.11-12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</si>
</sst>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1"/>
      <color indexed="8"/>
      <name val="Times New Roman"/>
      <family val="1"/>
      <charset val="204"/>
    </font>
    <font>
      <b/>
      <sz val="11"/>
      <name val="Times New Roman"/>
      <family val="1"/>
      <charset val="204"/>
    </font>
    <font>
      <sz val="10"/>
      <name val="Times New Roman"/>
      <family val="1"/>
      <charset val="204"/>
    </font>
    <font>
      <sz val="9"/>
      <name val="Tahoma"/>
      <family val="2"/>
      <charset val="204"/>
    </font>
    <font>
      <sz val="10"/>
      <name val="Arial"/>
      <family val="2"/>
      <charset val="204"/>
    </font>
    <font>
      <sz val="11"/>
      <color theme="1"/>
      <name val="Times New Roman"/>
      <family val="1"/>
      <charset val="204"/>
    </font>
    <font>
      <sz val="11"/>
      <name val="Calibri"/>
      <family val="2"/>
      <charset val="204"/>
      <scheme val="minor"/>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b/>
      <sz val="8"/>
      <name val="Arial"/>
      <family val="2"/>
      <charset val="204"/>
    </font>
    <font>
      <sz val="9"/>
      <color theme="1"/>
      <name val="Calibri"/>
      <family val="2"/>
      <charset val="204"/>
      <scheme val="minor"/>
    </font>
    <font>
      <sz val="10"/>
      <color theme="1"/>
      <name val="Calibri"/>
      <family val="2"/>
      <charset val="204"/>
      <scheme val="minor"/>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right/>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164" fontId="2" fillId="0" borderId="0" applyFont="0" applyFill="0" applyBorder="0" applyAlignment="0" applyProtection="0"/>
    <xf numFmtId="0" fontId="7" fillId="0" borderId="1">
      <alignment horizontal="center"/>
    </xf>
    <xf numFmtId="0" fontId="2" fillId="0" borderId="0">
      <alignment vertical="top"/>
    </xf>
    <xf numFmtId="0" fontId="6" fillId="0" borderId="1">
      <alignment horizontal="center"/>
    </xf>
    <xf numFmtId="0" fontId="6" fillId="0" borderId="0">
      <alignment vertical="top"/>
    </xf>
    <xf numFmtId="0" fontId="6" fillId="0" borderId="0">
      <alignment horizontal="right" vertical="top" wrapText="1"/>
    </xf>
    <xf numFmtId="0" fontId="6" fillId="0" borderId="0"/>
    <xf numFmtId="0" fontId="6" fillId="0" borderId="0"/>
    <xf numFmtId="0" fontId="6" fillId="0" borderId="0"/>
    <xf numFmtId="0" fontId="6" fillId="0" borderId="0"/>
    <xf numFmtId="0" fontId="6" fillId="0" borderId="1">
      <alignment horizontal="center" wrapText="1"/>
    </xf>
    <xf numFmtId="0" fontId="2" fillId="0" borderId="0">
      <alignment vertical="top"/>
    </xf>
    <xf numFmtId="0" fontId="6" fillId="0" borderId="1">
      <alignment horizontal="center"/>
    </xf>
    <xf numFmtId="0" fontId="8" fillId="0" borderId="0"/>
    <xf numFmtId="0" fontId="8" fillId="0" borderId="0"/>
    <xf numFmtId="0" fontId="6" fillId="0" borderId="0"/>
    <xf numFmtId="0" fontId="6" fillId="0" borderId="1">
      <alignment horizontal="center" wrapText="1"/>
    </xf>
    <xf numFmtId="0" fontId="6" fillId="0" borderId="1">
      <alignment horizontal="center"/>
    </xf>
    <xf numFmtId="0" fontId="6" fillId="0" borderId="1">
      <alignment horizontal="center" wrapText="1"/>
    </xf>
    <xf numFmtId="0" fontId="6" fillId="0" borderId="1">
      <alignment horizontal="center"/>
    </xf>
    <xf numFmtId="0" fontId="6" fillId="0" borderId="0">
      <alignment horizontal="center" vertical="top" wrapText="1"/>
    </xf>
    <xf numFmtId="0" fontId="6" fillId="0" borderId="0">
      <alignment horizontal="center"/>
    </xf>
    <xf numFmtId="164" fontId="2" fillId="0" borderId="0" applyFont="0" applyFill="0" applyBorder="0" applyAlignment="0" applyProtection="0"/>
    <xf numFmtId="0" fontId="6" fillId="0" borderId="0">
      <alignment horizontal="left" vertical="top"/>
    </xf>
    <xf numFmtId="0" fontId="6" fillId="0" borderId="0"/>
    <xf numFmtId="164" fontId="1" fillId="0" borderId="0" applyFont="0" applyFill="0" applyBorder="0" applyAlignment="0" applyProtection="0"/>
    <xf numFmtId="164" fontId="1" fillId="0" borderId="0" applyFont="0" applyFill="0" applyBorder="0" applyAlignment="0" applyProtection="0"/>
  </cellStyleXfs>
  <cellXfs count="95">
    <xf numFmtId="0" fontId="0" fillId="0" borderId="0" xfId="0"/>
    <xf numFmtId="0" fontId="3" fillId="0" borderId="0" xfId="1" applyFont="1"/>
    <xf numFmtId="0" fontId="4" fillId="0" borderId="0" xfId="1" applyFont="1"/>
    <xf numFmtId="0" fontId="6" fillId="0" borderId="0" xfId="1" applyFont="1"/>
    <xf numFmtId="0" fontId="9" fillId="0" borderId="0" xfId="0" applyFont="1"/>
    <xf numFmtId="0" fontId="3" fillId="0" borderId="0" xfId="0" applyFont="1"/>
    <xf numFmtId="0" fontId="10" fillId="0" borderId="0" xfId="0" applyFont="1"/>
    <xf numFmtId="0" fontId="5" fillId="0" borderId="0" xfId="0" applyFont="1" applyAlignment="1"/>
    <xf numFmtId="0" fontId="5" fillId="0" borderId="0" xfId="0" applyFont="1"/>
    <xf numFmtId="0" fontId="3" fillId="0" borderId="0" xfId="0" applyFont="1" applyAlignment="1">
      <alignment horizontal="center"/>
    </xf>
    <xf numFmtId="0" fontId="10" fillId="0" borderId="0" xfId="0" applyFont="1" applyAlignment="1">
      <alignment horizontal="centerContinuous"/>
    </xf>
    <xf numFmtId="0" fontId="12" fillId="0" borderId="0" xfId="0" applyFont="1" applyAlignment="1">
      <alignment horizontal="center" vertical="top"/>
    </xf>
    <xf numFmtId="0" fontId="13" fillId="0" borderId="13" xfId="0" applyNumberFormat="1" applyFont="1" applyBorder="1" applyAlignment="1">
      <alignment horizontal="center" vertical="top" wrapText="1"/>
    </xf>
    <xf numFmtId="0" fontId="14" fillId="0" borderId="13" xfId="0" applyNumberFormat="1" applyFont="1" applyBorder="1" applyAlignment="1">
      <alignment horizontal="center" vertical="top" wrapText="1"/>
    </xf>
    <xf numFmtId="49" fontId="0" fillId="0" borderId="13" xfId="0" applyNumberFormat="1" applyFont="1" applyBorder="1" applyAlignment="1">
      <alignment horizontal="center" wrapText="1"/>
    </xf>
    <xf numFmtId="0" fontId="0" fillId="0" borderId="13" xfId="0" applyNumberFormat="1" applyFont="1" applyBorder="1" applyAlignment="1">
      <alignment horizontal="center" wrapText="1"/>
    </xf>
    <xf numFmtId="2" fontId="10" fillId="0" borderId="0" xfId="0" applyNumberFormat="1" applyFont="1" applyAlignment="1">
      <alignment vertical="top"/>
    </xf>
    <xf numFmtId="49" fontId="15" fillId="0" borderId="22" xfId="0" applyNumberFormat="1" applyFont="1" applyBorder="1" applyAlignment="1">
      <alignment horizontal="right" vertical="top" wrapText="1"/>
    </xf>
    <xf numFmtId="0" fontId="15" fillId="0" borderId="22" xfId="0" applyNumberFormat="1" applyFont="1" applyBorder="1" applyAlignment="1">
      <alignment horizontal="left" vertical="top" wrapText="1"/>
    </xf>
    <xf numFmtId="0" fontId="15" fillId="0" borderId="22" xfId="0" applyNumberFormat="1" applyFont="1" applyBorder="1" applyAlignment="1">
      <alignment horizontal="right" vertical="top" wrapText="1"/>
    </xf>
    <xf numFmtId="49" fontId="15" fillId="0" borderId="21"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49" fontId="15" fillId="0" borderId="10" xfId="0" applyNumberFormat="1" applyFont="1" applyBorder="1" applyAlignment="1">
      <alignment horizontal="right" vertical="top" wrapText="1"/>
    </xf>
    <xf numFmtId="0" fontId="0" fillId="0" borderId="10" xfId="0" applyNumberFormat="1" applyBorder="1" applyAlignment="1">
      <alignment horizontal="left" vertical="top" wrapText="1"/>
    </xf>
    <xf numFmtId="0" fontId="0" fillId="0" borderId="10" xfId="0" applyNumberFormat="1" applyFont="1" applyBorder="1" applyAlignment="1">
      <alignment horizontal="right" vertical="top" wrapText="1"/>
    </xf>
    <xf numFmtId="49" fontId="15" fillId="0" borderId="6" xfId="0" applyNumberFormat="1" applyFont="1" applyBorder="1" applyAlignment="1">
      <alignment horizontal="center" vertical="top" wrapText="1"/>
    </xf>
    <xf numFmtId="0" fontId="0" fillId="0" borderId="6" xfId="0" applyNumberFormat="1" applyBorder="1" applyAlignment="1">
      <alignment horizontal="left" vertical="top" wrapText="1"/>
    </xf>
    <xf numFmtId="4" fontId="0" fillId="0" borderId="6" xfId="0" applyNumberFormat="1" applyFont="1" applyBorder="1" applyAlignment="1">
      <alignment horizontal="right" vertical="top" wrapText="1"/>
    </xf>
    <xf numFmtId="2" fontId="10" fillId="0" borderId="0" xfId="0" applyNumberFormat="1" applyFont="1"/>
    <xf numFmtId="0" fontId="0" fillId="0" borderId="10" xfId="0" applyNumberFormat="1" applyFont="1" applyBorder="1" applyAlignment="1">
      <alignment horizontal="left" vertical="top" wrapText="1"/>
    </xf>
    <xf numFmtId="49" fontId="15" fillId="0" borderId="10" xfId="0" applyNumberFormat="1" applyFont="1" applyBorder="1" applyAlignment="1">
      <alignment horizontal="center" vertical="top" wrapText="1"/>
    </xf>
    <xf numFmtId="0" fontId="15" fillId="0" borderId="10" xfId="0" applyNumberFormat="1" applyFont="1" applyBorder="1" applyAlignment="1">
      <alignment horizontal="left" vertical="top" wrapText="1"/>
    </xf>
    <xf numFmtId="4" fontId="15" fillId="0" borderId="10" xfId="0" applyNumberFormat="1" applyFont="1" applyBorder="1" applyAlignment="1">
      <alignment horizontal="right" vertical="top" wrapText="1"/>
    </xf>
    <xf numFmtId="4" fontId="10" fillId="0" borderId="0" xfId="0" applyNumberFormat="1" applyFont="1"/>
    <xf numFmtId="49" fontId="15" fillId="0" borderId="1" xfId="0" applyNumberFormat="1" applyFont="1" applyBorder="1" applyAlignment="1">
      <alignment horizontal="center" vertical="top" wrapText="1"/>
    </xf>
    <xf numFmtId="0" fontId="0" fillId="0" borderId="1" xfId="0" applyNumberFormat="1" applyBorder="1" applyAlignment="1">
      <alignment horizontal="left" vertical="top" wrapText="1"/>
    </xf>
    <xf numFmtId="4" fontId="0" fillId="0" borderId="1" xfId="0" applyNumberFormat="1" applyFont="1" applyBorder="1" applyAlignment="1">
      <alignment horizontal="right" vertical="top" wrapText="1"/>
    </xf>
    <xf numFmtId="0" fontId="17" fillId="0" borderId="1" xfId="0" applyNumberFormat="1" applyFont="1" applyBorder="1" applyAlignment="1">
      <alignment horizontal="left" vertical="top" wrapText="1"/>
    </xf>
    <xf numFmtId="0" fontId="16" fillId="0" borderId="1" xfId="0" applyNumberFormat="1" applyFont="1" applyBorder="1" applyAlignment="1">
      <alignment horizontal="left" vertical="top" wrapText="1"/>
    </xf>
    <xf numFmtId="4" fontId="15" fillId="0" borderId="1" xfId="0" applyNumberFormat="1" applyFont="1" applyBorder="1" applyAlignment="1">
      <alignment horizontal="right" vertical="top" wrapText="1"/>
    </xf>
    <xf numFmtId="0" fontId="0" fillId="0" borderId="0" xfId="0" applyNumberFormat="1" applyFont="1" applyAlignment="1">
      <alignment wrapText="1"/>
    </xf>
    <xf numFmtId="0" fontId="17" fillId="0" borderId="10" xfId="0" applyNumberFormat="1" applyFont="1" applyBorder="1" applyAlignment="1">
      <alignment horizontal="left" vertical="top" wrapText="1"/>
    </xf>
    <xf numFmtId="0" fontId="18" fillId="0" borderId="10" xfId="0" applyNumberFormat="1" applyFont="1" applyBorder="1" applyAlignment="1">
      <alignment horizontal="left" vertical="top" wrapText="1"/>
    </xf>
    <xf numFmtId="0" fontId="15" fillId="0" borderId="4" xfId="0" applyNumberFormat="1" applyFont="1" applyBorder="1" applyAlignment="1">
      <alignment horizontal="left" vertical="top" wrapText="1"/>
    </xf>
    <xf numFmtId="0" fontId="15" fillId="0" borderId="5" xfId="0" applyNumberFormat="1" applyFont="1" applyBorder="1" applyAlignment="1">
      <alignment horizontal="left" vertical="top" wrapText="1"/>
    </xf>
    <xf numFmtId="0" fontId="15" fillId="0" borderId="30" xfId="0" applyNumberFormat="1" applyFont="1" applyBorder="1" applyAlignment="1">
      <alignment horizontal="left" vertical="top" wrapText="1"/>
    </xf>
    <xf numFmtId="0" fontId="0" fillId="0" borderId="4" xfId="0" applyNumberFormat="1" applyFont="1" applyBorder="1" applyAlignment="1">
      <alignment horizontal="left" vertical="top" wrapText="1"/>
    </xf>
    <xf numFmtId="0" fontId="0" fillId="0" borderId="5" xfId="0" applyNumberFormat="1" applyFont="1" applyBorder="1" applyAlignment="1">
      <alignment horizontal="left" vertical="top" wrapText="1"/>
    </xf>
    <xf numFmtId="0" fontId="0" fillId="0" borderId="4"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5" xfId="0" applyNumberFormat="1" applyFont="1" applyBorder="1" applyAlignment="1">
      <alignment horizontal="center" vertical="top" wrapText="1"/>
    </xf>
    <xf numFmtId="0" fontId="0" fillId="0" borderId="30" xfId="0" applyNumberFormat="1" applyFont="1" applyBorder="1" applyAlignment="1">
      <alignment horizontal="left" vertical="top" wrapText="1"/>
    </xf>
    <xf numFmtId="0" fontId="0" fillId="0" borderId="4" xfId="0" applyNumberFormat="1" applyFont="1" applyBorder="1" applyAlignment="1">
      <alignment horizontal="left" vertical="center" wrapText="1"/>
    </xf>
    <xf numFmtId="0" fontId="0" fillId="0" borderId="5" xfId="0" applyNumberFormat="1" applyFont="1" applyBorder="1" applyAlignment="1">
      <alignment horizontal="left" vertical="center" wrapText="1"/>
    </xf>
    <xf numFmtId="0" fontId="0" fillId="0" borderId="26"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6" xfId="0" applyNumberFormat="1" applyBorder="1" applyAlignment="1">
      <alignment horizontal="left" vertical="top" wrapText="1"/>
    </xf>
    <xf numFmtId="0" fontId="0" fillId="0" borderId="28" xfId="0" applyNumberFormat="1" applyFont="1" applyBorder="1" applyAlignment="1">
      <alignment horizontal="left" vertical="top" wrapText="1"/>
    </xf>
    <xf numFmtId="0" fontId="0" fillId="0" borderId="11" xfId="0" applyNumberFormat="1" applyFont="1" applyBorder="1" applyAlignment="1">
      <alignment horizontal="left" vertical="top" wrapText="1"/>
    </xf>
    <xf numFmtId="0" fontId="0" fillId="0" borderId="12"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15" fillId="0" borderId="11" xfId="0" applyNumberFormat="1" applyFont="1" applyBorder="1" applyAlignment="1">
      <alignment horizontal="left" vertical="top" wrapText="1"/>
    </xf>
    <xf numFmtId="0" fontId="15" fillId="0" borderId="12" xfId="0" applyNumberFormat="1" applyFont="1" applyBorder="1" applyAlignment="1">
      <alignment horizontal="left" vertical="top" wrapText="1"/>
    </xf>
    <xf numFmtId="0" fontId="15" fillId="0" borderId="29" xfId="0" applyNumberFormat="1" applyFont="1" applyBorder="1" applyAlignment="1">
      <alignment horizontal="left" vertical="top" wrapText="1"/>
    </xf>
    <xf numFmtId="0" fontId="15" fillId="0" borderId="2" xfId="0" applyNumberFormat="1" applyFont="1" applyBorder="1" applyAlignment="1">
      <alignment horizontal="left" vertical="top" wrapText="1"/>
    </xf>
    <xf numFmtId="0" fontId="15" fillId="0" borderId="3" xfId="0" applyNumberFormat="1" applyFont="1" applyBorder="1" applyAlignment="1">
      <alignment horizontal="left" vertical="top" wrapText="1"/>
    </xf>
    <xf numFmtId="0" fontId="0" fillId="0" borderId="2" xfId="0" applyNumberFormat="1" applyBorder="1" applyAlignment="1">
      <alignment horizontal="left" vertical="top" wrapText="1"/>
    </xf>
    <xf numFmtId="0" fontId="0" fillId="0" borderId="20" xfId="0" applyNumberFormat="1" applyFont="1" applyBorder="1" applyAlignment="1">
      <alignment horizontal="left" vertical="top" wrapText="1"/>
    </xf>
    <xf numFmtId="0" fontId="0" fillId="0" borderId="3" xfId="0" applyNumberFormat="1" applyFont="1" applyBorder="1" applyAlignment="1">
      <alignment horizontal="left" vertical="top" wrapText="1"/>
    </xf>
    <xf numFmtId="0" fontId="15" fillId="0" borderId="23" xfId="0" applyNumberFormat="1" applyFont="1" applyBorder="1" applyAlignment="1">
      <alignment horizontal="left" vertical="top" wrapText="1"/>
    </xf>
    <xf numFmtId="0" fontId="15" fillId="0" borderId="24" xfId="0" applyNumberFormat="1" applyFont="1" applyBorder="1" applyAlignment="1">
      <alignment horizontal="left" vertical="top" wrapText="1"/>
    </xf>
    <xf numFmtId="0" fontId="15" fillId="0" borderId="25"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3" xfId="0" applyNumberFormat="1" applyBorder="1" applyAlignment="1">
      <alignment horizontal="left" vertical="top" wrapText="1"/>
    </xf>
    <xf numFmtId="0" fontId="0" fillId="0" borderId="11" xfId="0" applyNumberFormat="1" applyBorder="1" applyAlignment="1">
      <alignment horizontal="left" vertical="top" wrapText="1"/>
    </xf>
    <xf numFmtId="49" fontId="15" fillId="0" borderId="6" xfId="0" applyNumberFormat="1" applyFont="1" applyBorder="1" applyAlignment="1">
      <alignment horizontal="center" vertical="top" wrapText="1"/>
    </xf>
    <xf numFmtId="49" fontId="15" fillId="0" borderId="21" xfId="0" applyNumberFormat="1" applyFont="1" applyBorder="1" applyAlignment="1">
      <alignment horizontal="center" vertical="top" wrapText="1"/>
    </xf>
    <xf numFmtId="0" fontId="15" fillId="0" borderId="8" xfId="0" applyNumberFormat="1" applyFont="1" applyBorder="1" applyAlignment="1">
      <alignment horizontal="left" vertical="top" wrapText="1"/>
    </xf>
    <xf numFmtId="0" fontId="15" fillId="0" borderId="9" xfId="0" applyNumberFormat="1" applyFont="1" applyBorder="1" applyAlignment="1">
      <alignment horizontal="left" vertical="top" wrapText="1"/>
    </xf>
    <xf numFmtId="0" fontId="0" fillId="0" borderId="8"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9" xfId="0" applyNumberFormat="1" applyFont="1" applyBorder="1" applyAlignment="1">
      <alignment horizontal="left" vertical="top" wrapText="1"/>
    </xf>
    <xf numFmtId="4" fontId="0" fillId="0" borderId="6" xfId="0" applyNumberFormat="1" applyFont="1" applyBorder="1" applyAlignment="1">
      <alignment horizontal="right" vertical="top" wrapText="1"/>
    </xf>
    <xf numFmtId="4" fontId="0" fillId="0" borderId="7" xfId="0" applyNumberFormat="1" applyFont="1" applyBorder="1" applyAlignment="1">
      <alignment horizontal="right" vertical="top" wrapText="1"/>
    </xf>
    <xf numFmtId="0" fontId="0" fillId="0" borderId="6" xfId="0" applyNumberFormat="1" applyBorder="1" applyAlignment="1">
      <alignment horizontal="left" vertical="top" wrapText="1"/>
    </xf>
    <xf numFmtId="0" fontId="0" fillId="0" borderId="7" xfId="0" applyNumberFormat="1" applyFont="1" applyBorder="1" applyAlignment="1">
      <alignment horizontal="left" vertical="top" wrapText="1"/>
    </xf>
    <xf numFmtId="0" fontId="0" fillId="0" borderId="17" xfId="0" applyNumberFormat="1" applyFont="1" applyBorder="1" applyAlignment="1">
      <alignment horizontal="center" wrapText="1"/>
    </xf>
    <xf numFmtId="0" fontId="0" fillId="0" borderId="18" xfId="0" applyNumberFormat="1" applyFont="1" applyBorder="1" applyAlignment="1">
      <alignment horizontal="center" wrapText="1"/>
    </xf>
    <xf numFmtId="0" fontId="0" fillId="0" borderId="19" xfId="0" applyNumberFormat="1" applyFont="1" applyBorder="1" applyAlignment="1">
      <alignment horizontal="center" wrapText="1"/>
    </xf>
    <xf numFmtId="0" fontId="5" fillId="0" borderId="0" xfId="0" applyFont="1" applyAlignment="1">
      <alignment horizontal="center"/>
    </xf>
    <xf numFmtId="0" fontId="11" fillId="0" borderId="0" xfId="0" applyFont="1" applyAlignment="1">
      <alignment horizontal="center" vertical="center" wrapText="1"/>
    </xf>
    <xf numFmtId="0" fontId="13" fillId="0" borderId="14" xfId="0" applyNumberFormat="1" applyFont="1" applyBorder="1" applyAlignment="1">
      <alignment horizontal="center" vertical="top" wrapText="1"/>
    </xf>
    <xf numFmtId="0" fontId="13" fillId="0" borderId="15" xfId="0" applyNumberFormat="1" applyFont="1" applyBorder="1" applyAlignment="1">
      <alignment horizontal="center" vertical="top" wrapText="1"/>
    </xf>
    <xf numFmtId="0" fontId="13" fillId="0" borderId="16" xfId="0" applyNumberFormat="1" applyFont="1" applyBorder="1" applyAlignment="1">
      <alignment horizontal="center"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1"/>
    <cellStyle name="Обычный 3" xfId="15"/>
    <cellStyle name="Обычный 4" xfId="16"/>
    <cellStyle name="Параметр" xfId="17"/>
    <cellStyle name="ПеременныеСметы" xfId="18"/>
    <cellStyle name="РесСмета" xfId="19"/>
    <cellStyle name="СводкаСтоимРаб" xfId="20"/>
    <cellStyle name="СводРасч" xfId="21"/>
    <cellStyle name="Список ресурсов" xfId="22"/>
    <cellStyle name="Титул" xfId="23"/>
    <cellStyle name="Финансовый 2" xfId="2"/>
    <cellStyle name="Финансовый 2 2" xfId="27"/>
    <cellStyle name="Финансовый 3" xfId="28"/>
    <cellStyle name="Финансовый 4" xfId="24"/>
    <cellStyle name="Хвост" xfId="25"/>
    <cellStyle name="Экспертиза"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85072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tabSelected="1" zoomScaleNormal="100" workbookViewId="0">
      <selection activeCell="D21" sqref="D21:G21"/>
    </sheetView>
  </sheetViews>
  <sheetFormatPr defaultColWidth="9.140625" defaultRowHeight="15" x14ac:dyDescent="0.25"/>
  <cols>
    <col min="1" max="1" width="5.7109375" style="6" customWidth="1"/>
    <col min="2" max="3" width="8.28515625" style="6" customWidth="1"/>
    <col min="4" max="7" width="10.28515625" style="6" customWidth="1"/>
    <col min="8" max="8" width="13" style="6" customWidth="1"/>
    <col min="9" max="9" width="13.7109375" style="6" customWidth="1"/>
    <col min="10" max="10" width="12.7109375" style="6" customWidth="1"/>
    <col min="11" max="11" width="10.28515625" style="6" bestFit="1" customWidth="1"/>
    <col min="12" max="16384" width="9.140625" style="6"/>
  </cols>
  <sheetData>
    <row r="1" spans="1:9" s="3" customFormat="1" x14ac:dyDescent="0.25">
      <c r="C1" s="1" t="s">
        <v>0</v>
      </c>
      <c r="F1" s="1" t="s">
        <v>8</v>
      </c>
    </row>
    <row r="2" spans="1:9" s="3" customFormat="1" x14ac:dyDescent="0.25">
      <c r="F2" s="1"/>
    </row>
    <row r="3" spans="1:9" s="3" customFormat="1" x14ac:dyDescent="0.25">
      <c r="A3" s="1" t="s">
        <v>1</v>
      </c>
      <c r="G3" s="1" t="s">
        <v>1</v>
      </c>
    </row>
    <row r="4" spans="1:9" s="3" customFormat="1" x14ac:dyDescent="0.25">
      <c r="A4" s="1" t="s">
        <v>9</v>
      </c>
      <c r="G4" s="1" t="s">
        <v>10</v>
      </c>
    </row>
    <row r="5" spans="1:9" s="3" customFormat="1" x14ac:dyDescent="0.25">
      <c r="A5" s="1" t="s">
        <v>11</v>
      </c>
      <c r="G5" s="1" t="s">
        <v>12</v>
      </c>
    </row>
    <row r="6" spans="1:9" s="3" customFormat="1" x14ac:dyDescent="0.25">
      <c r="A6" s="1"/>
      <c r="G6" s="1"/>
    </row>
    <row r="7" spans="1:9" s="4" customFormat="1" x14ac:dyDescent="0.25">
      <c r="A7" s="2" t="s">
        <v>13</v>
      </c>
      <c r="B7" s="3"/>
      <c r="C7" s="3"/>
      <c r="D7" s="3"/>
      <c r="E7" s="3"/>
      <c r="G7" s="2" t="s">
        <v>14</v>
      </c>
    </row>
    <row r="8" spans="1:9" s="3" customFormat="1" x14ac:dyDescent="0.25">
      <c r="A8" s="2" t="s">
        <v>2</v>
      </c>
      <c r="G8" s="2" t="s">
        <v>2</v>
      </c>
    </row>
    <row r="9" spans="1:9" x14ac:dyDescent="0.25">
      <c r="A9" s="5"/>
    </row>
    <row r="10" spans="1:9" x14ac:dyDescent="0.25">
      <c r="A10" s="90" t="s">
        <v>3</v>
      </c>
      <c r="B10" s="90"/>
      <c r="C10" s="90"/>
      <c r="D10" s="90"/>
      <c r="E10" s="90"/>
      <c r="F10" s="90"/>
      <c r="G10" s="90"/>
      <c r="H10" s="90"/>
      <c r="I10" s="7"/>
    </row>
    <row r="11" spans="1:9" x14ac:dyDescent="0.25">
      <c r="A11" s="90" t="s">
        <v>15</v>
      </c>
      <c r="B11" s="90"/>
      <c r="C11" s="90"/>
      <c r="D11" s="90"/>
      <c r="E11" s="90"/>
      <c r="F11" s="90"/>
      <c r="G11" s="90"/>
      <c r="H11" s="90"/>
      <c r="I11" s="7"/>
    </row>
    <row r="12" spans="1:9" ht="5.25" customHeight="1" x14ac:dyDescent="0.25">
      <c r="A12" s="5"/>
      <c r="B12" s="5"/>
      <c r="C12" s="5"/>
      <c r="D12" s="5"/>
      <c r="E12" s="8"/>
      <c r="F12" s="5"/>
      <c r="G12" s="5"/>
      <c r="H12" s="5"/>
      <c r="I12" s="5"/>
    </row>
    <row r="13" spans="1:9" ht="66" customHeight="1" x14ac:dyDescent="0.25">
      <c r="A13" s="91" t="s">
        <v>4</v>
      </c>
      <c r="B13" s="91"/>
      <c r="C13" s="91"/>
      <c r="D13" s="91"/>
      <c r="E13" s="91"/>
      <c r="F13" s="91"/>
      <c r="G13" s="91"/>
      <c r="H13" s="91"/>
      <c r="I13" s="91"/>
    </row>
    <row r="14" spans="1:9" ht="14.25" customHeight="1" x14ac:dyDescent="0.25">
      <c r="A14" s="9"/>
      <c r="D14" s="10"/>
      <c r="E14" s="11" t="s">
        <v>5</v>
      </c>
    </row>
    <row r="15" spans="1:9" ht="105" customHeight="1" x14ac:dyDescent="0.25">
      <c r="A15" s="12" t="s">
        <v>16</v>
      </c>
      <c r="B15" s="92" t="s">
        <v>17</v>
      </c>
      <c r="C15" s="93"/>
      <c r="D15" s="92" t="s">
        <v>18</v>
      </c>
      <c r="E15" s="94"/>
      <c r="F15" s="94"/>
      <c r="G15" s="93"/>
      <c r="H15" s="13" t="s">
        <v>19</v>
      </c>
      <c r="I15" s="12" t="s">
        <v>20</v>
      </c>
    </row>
    <row r="16" spans="1:9" x14ac:dyDescent="0.25">
      <c r="A16" s="14" t="s">
        <v>21</v>
      </c>
      <c r="B16" s="87">
        <v>2</v>
      </c>
      <c r="C16" s="88"/>
      <c r="D16" s="87">
        <v>3</v>
      </c>
      <c r="E16" s="89"/>
      <c r="F16" s="89"/>
      <c r="G16" s="88"/>
      <c r="H16" s="15">
        <v>4</v>
      </c>
      <c r="I16" s="15">
        <v>5</v>
      </c>
    </row>
    <row r="17" spans="1:10" ht="160.15" customHeight="1" x14ac:dyDescent="0.25">
      <c r="A17" s="76" t="s">
        <v>21</v>
      </c>
      <c r="B17" s="65" t="s">
        <v>72</v>
      </c>
      <c r="C17" s="66"/>
      <c r="D17" s="67" t="s">
        <v>73</v>
      </c>
      <c r="E17" s="68"/>
      <c r="F17" s="68"/>
      <c r="G17" s="69"/>
      <c r="H17" s="85" t="s">
        <v>74</v>
      </c>
      <c r="I17" s="83">
        <f>(0.17364501*(0.018/0.2)) * 1 * 4.15 * 0.85*1000000</f>
        <v>55127.949549749988</v>
      </c>
      <c r="J17" s="16"/>
    </row>
    <row r="18" spans="1:10" ht="33" customHeight="1" x14ac:dyDescent="0.25">
      <c r="A18" s="77"/>
      <c r="B18" s="78"/>
      <c r="C18" s="79"/>
      <c r="D18" s="80"/>
      <c r="E18" s="81"/>
      <c r="F18" s="81"/>
      <c r="G18" s="82"/>
      <c r="H18" s="86"/>
      <c r="I18" s="84"/>
    </row>
    <row r="19" spans="1:10" ht="14.45" customHeight="1" x14ac:dyDescent="0.25">
      <c r="A19" s="17" t="s">
        <v>22</v>
      </c>
      <c r="B19" s="70" t="s">
        <v>23</v>
      </c>
      <c r="C19" s="71"/>
      <c r="D19" s="70"/>
      <c r="E19" s="72"/>
      <c r="F19" s="72"/>
      <c r="G19" s="71"/>
      <c r="H19" s="18"/>
      <c r="I19" s="19"/>
    </row>
    <row r="20" spans="1:10" ht="28.15" customHeight="1" x14ac:dyDescent="0.25">
      <c r="A20" s="20" t="s">
        <v>22</v>
      </c>
      <c r="B20" s="55" t="s">
        <v>24</v>
      </c>
      <c r="C20" s="56"/>
      <c r="D20" s="55" t="s">
        <v>25</v>
      </c>
      <c r="E20" s="58"/>
      <c r="F20" s="58"/>
      <c r="G20" s="56"/>
      <c r="H20" s="21"/>
      <c r="I20" s="22"/>
    </row>
    <row r="21" spans="1:10" ht="59.45" customHeight="1" x14ac:dyDescent="0.25">
      <c r="A21" s="20" t="s">
        <v>22</v>
      </c>
      <c r="B21" s="55"/>
      <c r="C21" s="56"/>
      <c r="D21" s="55" t="s">
        <v>26</v>
      </c>
      <c r="E21" s="58"/>
      <c r="F21" s="58"/>
      <c r="G21" s="56"/>
      <c r="H21" s="21"/>
      <c r="I21" s="22"/>
    </row>
    <row r="22" spans="1:10" ht="46.9" customHeight="1" x14ac:dyDescent="0.25">
      <c r="A22" s="23" t="s">
        <v>22</v>
      </c>
      <c r="B22" s="75" t="s">
        <v>27</v>
      </c>
      <c r="C22" s="60"/>
      <c r="D22" s="59"/>
      <c r="E22" s="61"/>
      <c r="F22" s="61"/>
      <c r="G22" s="60"/>
      <c r="H22" s="24" t="s">
        <v>29</v>
      </c>
      <c r="I22" s="25"/>
    </row>
    <row r="23" spans="1:10" ht="140.44999999999999" customHeight="1" x14ac:dyDescent="0.25">
      <c r="A23" s="76" t="s">
        <v>28</v>
      </c>
      <c r="B23" s="65" t="s">
        <v>31</v>
      </c>
      <c r="C23" s="66"/>
      <c r="D23" s="67" t="s">
        <v>32</v>
      </c>
      <c r="E23" s="68"/>
      <c r="F23" s="68"/>
      <c r="G23" s="69"/>
      <c r="H23" s="85" t="s">
        <v>33</v>
      </c>
      <c r="I23" s="83">
        <f>(0.19070183*(0.016/0.2)) * 1 * 4.15 * 2.4 * 0.805*1000000</f>
        <v>122320.73060592001</v>
      </c>
      <c r="J23" s="16"/>
    </row>
    <row r="24" spans="1:10" x14ac:dyDescent="0.25">
      <c r="A24" s="77"/>
      <c r="B24" s="78"/>
      <c r="C24" s="79"/>
      <c r="D24" s="80"/>
      <c r="E24" s="81"/>
      <c r="F24" s="81"/>
      <c r="G24" s="82"/>
      <c r="H24" s="86"/>
      <c r="I24" s="84"/>
    </row>
    <row r="25" spans="1:10" ht="14.45" customHeight="1" x14ac:dyDescent="0.25">
      <c r="A25" s="17" t="s">
        <v>22</v>
      </c>
      <c r="B25" s="70" t="s">
        <v>23</v>
      </c>
      <c r="C25" s="71"/>
      <c r="D25" s="70"/>
      <c r="E25" s="72"/>
      <c r="F25" s="72"/>
      <c r="G25" s="71"/>
      <c r="H25" s="18"/>
      <c r="I25" s="19"/>
    </row>
    <row r="26" spans="1:10" ht="35.450000000000003" customHeight="1" x14ac:dyDescent="0.25">
      <c r="A26" s="20" t="s">
        <v>22</v>
      </c>
      <c r="B26" s="55" t="s">
        <v>24</v>
      </c>
      <c r="C26" s="56"/>
      <c r="D26" s="57" t="s">
        <v>25</v>
      </c>
      <c r="E26" s="58"/>
      <c r="F26" s="58"/>
      <c r="G26" s="56"/>
      <c r="H26" s="21"/>
      <c r="I26" s="22"/>
    </row>
    <row r="27" spans="1:10" ht="47.45" customHeight="1" x14ac:dyDescent="0.25">
      <c r="A27" s="20" t="s">
        <v>22</v>
      </c>
      <c r="B27" s="55"/>
      <c r="C27" s="56"/>
      <c r="D27" s="55" t="s">
        <v>26</v>
      </c>
      <c r="E27" s="58"/>
      <c r="F27" s="58"/>
      <c r="G27" s="56"/>
      <c r="H27" s="21"/>
      <c r="I27" s="22"/>
    </row>
    <row r="28" spans="1:10" ht="39" customHeight="1" x14ac:dyDescent="0.25">
      <c r="A28" s="20" t="s">
        <v>22</v>
      </c>
      <c r="B28" s="55"/>
      <c r="C28" s="56"/>
      <c r="D28" s="57" t="s">
        <v>34</v>
      </c>
      <c r="E28" s="58"/>
      <c r="F28" s="58"/>
      <c r="G28" s="56"/>
      <c r="H28" s="21"/>
      <c r="I28" s="22"/>
    </row>
    <row r="29" spans="1:10" x14ac:dyDescent="0.25">
      <c r="A29" s="20" t="s">
        <v>22</v>
      </c>
      <c r="B29" s="55"/>
      <c r="C29" s="56"/>
      <c r="D29" s="57"/>
      <c r="E29" s="58"/>
      <c r="F29" s="58"/>
      <c r="G29" s="56"/>
      <c r="H29" s="21"/>
      <c r="I29" s="22"/>
    </row>
    <row r="30" spans="1:10" ht="50.45" customHeight="1" x14ac:dyDescent="0.25">
      <c r="A30" s="23" t="s">
        <v>22</v>
      </c>
      <c r="B30" s="75" t="s">
        <v>27</v>
      </c>
      <c r="C30" s="60"/>
      <c r="D30" s="59"/>
      <c r="E30" s="61"/>
      <c r="F30" s="61"/>
      <c r="G30" s="60"/>
      <c r="H30" s="24" t="s">
        <v>35</v>
      </c>
      <c r="I30" s="25"/>
    </row>
    <row r="31" spans="1:10" ht="148.15" customHeight="1" x14ac:dyDescent="0.25">
      <c r="A31" s="26" t="s">
        <v>30</v>
      </c>
      <c r="B31" s="65" t="s">
        <v>37</v>
      </c>
      <c r="C31" s="66"/>
      <c r="D31" s="67" t="s">
        <v>38</v>
      </c>
      <c r="E31" s="73"/>
      <c r="F31" s="73"/>
      <c r="G31" s="74"/>
      <c r="H31" s="27" t="s">
        <v>39</v>
      </c>
      <c r="I31" s="28">
        <f>(7763+42*250)*2*0.6*4.15*1.1*1.4*0.825</f>
        <v>115551.64466999998</v>
      </c>
      <c r="J31" s="29"/>
    </row>
    <row r="32" spans="1:10" x14ac:dyDescent="0.25">
      <c r="A32" s="17" t="s">
        <v>22</v>
      </c>
      <c r="B32" s="70" t="s">
        <v>23</v>
      </c>
      <c r="C32" s="71"/>
      <c r="D32" s="70"/>
      <c r="E32" s="72"/>
      <c r="F32" s="72"/>
      <c r="G32" s="71"/>
      <c r="H32" s="18"/>
      <c r="I32" s="19"/>
    </row>
    <row r="33" spans="1:10" ht="14.45" customHeight="1" x14ac:dyDescent="0.25">
      <c r="A33" s="20" t="s">
        <v>22</v>
      </c>
      <c r="B33" s="55" t="s">
        <v>40</v>
      </c>
      <c r="C33" s="56"/>
      <c r="D33" s="55" t="s">
        <v>41</v>
      </c>
      <c r="E33" s="58"/>
      <c r="F33" s="58"/>
      <c r="G33" s="56"/>
      <c r="H33" s="21"/>
      <c r="I33" s="22"/>
    </row>
    <row r="34" spans="1:10" ht="52.9" customHeight="1" x14ac:dyDescent="0.25">
      <c r="A34" s="20" t="s">
        <v>22</v>
      </c>
      <c r="B34" s="55"/>
      <c r="C34" s="56"/>
      <c r="D34" s="57" t="s">
        <v>26</v>
      </c>
      <c r="E34" s="58"/>
      <c r="F34" s="58"/>
      <c r="G34" s="56"/>
      <c r="H34" s="21"/>
      <c r="I34" s="22"/>
    </row>
    <row r="35" spans="1:10" ht="33" customHeight="1" x14ac:dyDescent="0.25">
      <c r="A35" s="20" t="s">
        <v>22</v>
      </c>
      <c r="B35" s="55"/>
      <c r="C35" s="56"/>
      <c r="D35" s="57" t="s">
        <v>42</v>
      </c>
      <c r="E35" s="58"/>
      <c r="F35" s="58"/>
      <c r="G35" s="56"/>
      <c r="H35" s="21"/>
      <c r="I35" s="22"/>
    </row>
    <row r="36" spans="1:10" ht="38.450000000000003" customHeight="1" x14ac:dyDescent="0.25">
      <c r="A36" s="20" t="s">
        <v>22</v>
      </c>
      <c r="B36" s="55"/>
      <c r="C36" s="56"/>
      <c r="D36" s="57" t="s">
        <v>43</v>
      </c>
      <c r="E36" s="58"/>
      <c r="F36" s="58"/>
      <c r="G36" s="56"/>
      <c r="H36" s="21"/>
      <c r="I36" s="22"/>
    </row>
    <row r="37" spans="1:10" ht="66" customHeight="1" x14ac:dyDescent="0.25">
      <c r="A37" s="23" t="s">
        <v>22</v>
      </c>
      <c r="B37" s="59" t="s">
        <v>27</v>
      </c>
      <c r="C37" s="60"/>
      <c r="D37" s="59"/>
      <c r="E37" s="61"/>
      <c r="F37" s="61"/>
      <c r="G37" s="60"/>
      <c r="H37" s="43" t="s">
        <v>44</v>
      </c>
      <c r="I37" s="25"/>
    </row>
    <row r="38" spans="1:10" ht="157.15" customHeight="1" x14ac:dyDescent="0.25">
      <c r="A38" s="26" t="s">
        <v>36</v>
      </c>
      <c r="B38" s="65" t="s">
        <v>46</v>
      </c>
      <c r="C38" s="66"/>
      <c r="D38" s="67" t="s">
        <v>47</v>
      </c>
      <c r="E38" s="73"/>
      <c r="F38" s="73"/>
      <c r="G38" s="74"/>
      <c r="H38" s="27" t="s">
        <v>48</v>
      </c>
      <c r="I38" s="28">
        <f>(11960+60)*1*0.6*4.15*1.1*1.4*0.775</f>
        <v>35721.216300000007</v>
      </c>
      <c r="J38" s="29"/>
    </row>
    <row r="39" spans="1:10" ht="14.45" customHeight="1" x14ac:dyDescent="0.25">
      <c r="A39" s="17" t="s">
        <v>22</v>
      </c>
      <c r="B39" s="70" t="s">
        <v>23</v>
      </c>
      <c r="C39" s="71"/>
      <c r="D39" s="70"/>
      <c r="E39" s="72"/>
      <c r="F39" s="72"/>
      <c r="G39" s="71"/>
      <c r="H39" s="18"/>
      <c r="I39" s="19"/>
    </row>
    <row r="40" spans="1:10" ht="14.45" customHeight="1" x14ac:dyDescent="0.25">
      <c r="A40" s="20" t="s">
        <v>22</v>
      </c>
      <c r="B40" s="55" t="s">
        <v>40</v>
      </c>
      <c r="C40" s="56"/>
      <c r="D40" s="57" t="s">
        <v>41</v>
      </c>
      <c r="E40" s="58"/>
      <c r="F40" s="58"/>
      <c r="G40" s="56"/>
      <c r="H40" s="21"/>
      <c r="I40" s="22"/>
    </row>
    <row r="41" spans="1:10" ht="52.15" customHeight="1" x14ac:dyDescent="0.25">
      <c r="A41" s="20" t="s">
        <v>22</v>
      </c>
      <c r="B41" s="55"/>
      <c r="C41" s="56"/>
      <c r="D41" s="55" t="s">
        <v>26</v>
      </c>
      <c r="E41" s="58"/>
      <c r="F41" s="58"/>
      <c r="G41" s="56"/>
      <c r="H41" s="21"/>
      <c r="I41" s="22"/>
    </row>
    <row r="42" spans="1:10" ht="28.9" customHeight="1" x14ac:dyDescent="0.25">
      <c r="A42" s="20" t="s">
        <v>22</v>
      </c>
      <c r="B42" s="55"/>
      <c r="C42" s="56"/>
      <c r="D42" s="57" t="s">
        <v>42</v>
      </c>
      <c r="E42" s="58"/>
      <c r="F42" s="58"/>
      <c r="G42" s="56"/>
      <c r="H42" s="21"/>
      <c r="I42" s="22"/>
    </row>
    <row r="43" spans="1:10" ht="36.6" customHeight="1" x14ac:dyDescent="0.25">
      <c r="A43" s="20" t="s">
        <v>22</v>
      </c>
      <c r="B43" s="55"/>
      <c r="C43" s="56"/>
      <c r="D43" s="55" t="s">
        <v>43</v>
      </c>
      <c r="E43" s="58"/>
      <c r="F43" s="58"/>
      <c r="G43" s="56"/>
      <c r="H43" s="21"/>
      <c r="I43" s="22"/>
    </row>
    <row r="44" spans="1:10" ht="41.45" customHeight="1" x14ac:dyDescent="0.25">
      <c r="A44" s="23" t="s">
        <v>22</v>
      </c>
      <c r="B44" s="59" t="s">
        <v>27</v>
      </c>
      <c r="C44" s="60"/>
      <c r="D44" s="59"/>
      <c r="E44" s="61"/>
      <c r="F44" s="61"/>
      <c r="G44" s="60"/>
      <c r="H44" s="42" t="s">
        <v>49</v>
      </c>
      <c r="I44" s="25"/>
    </row>
    <row r="45" spans="1:10" ht="129" customHeight="1" x14ac:dyDescent="0.25">
      <c r="A45" s="26" t="s">
        <v>45</v>
      </c>
      <c r="B45" s="65" t="s">
        <v>51</v>
      </c>
      <c r="C45" s="66"/>
      <c r="D45" s="67" t="s">
        <v>52</v>
      </c>
      <c r="E45" s="68"/>
      <c r="F45" s="68"/>
      <c r="G45" s="69"/>
      <c r="H45" s="27" t="s">
        <v>53</v>
      </c>
      <c r="I45" s="28">
        <f>(0+ 800 * 1) * 3 * 0.5 * 4.15</f>
        <v>4980</v>
      </c>
    </row>
    <row r="46" spans="1:10" x14ac:dyDescent="0.25">
      <c r="A46" s="17" t="s">
        <v>22</v>
      </c>
      <c r="B46" s="70" t="s">
        <v>23</v>
      </c>
      <c r="C46" s="71"/>
      <c r="D46" s="70"/>
      <c r="E46" s="72"/>
      <c r="F46" s="72"/>
      <c r="G46" s="71"/>
      <c r="H46" s="18"/>
      <c r="I46" s="19"/>
    </row>
    <row r="47" spans="1:10" ht="15" customHeight="1" x14ac:dyDescent="0.25">
      <c r="A47" s="20" t="s">
        <v>22</v>
      </c>
      <c r="B47" s="55" t="s">
        <v>24</v>
      </c>
      <c r="C47" s="56"/>
      <c r="D47" s="57" t="s">
        <v>54</v>
      </c>
      <c r="E47" s="58"/>
      <c r="F47" s="58"/>
      <c r="G47" s="56"/>
      <c r="H47" s="21"/>
      <c r="I47" s="22"/>
    </row>
    <row r="48" spans="1:10" ht="46.9" customHeight="1" x14ac:dyDescent="0.25">
      <c r="A48" s="20" t="s">
        <v>22</v>
      </c>
      <c r="B48" s="55"/>
      <c r="C48" s="56"/>
      <c r="D48" s="57" t="s">
        <v>26</v>
      </c>
      <c r="E48" s="58"/>
      <c r="F48" s="58"/>
      <c r="G48" s="56"/>
      <c r="H48" s="21"/>
      <c r="I48" s="22"/>
    </row>
    <row r="49" spans="1:10" ht="39.75" customHeight="1" x14ac:dyDescent="0.25">
      <c r="A49" s="23" t="s">
        <v>22</v>
      </c>
      <c r="B49" s="59" t="s">
        <v>27</v>
      </c>
      <c r="C49" s="60"/>
      <c r="D49" s="59"/>
      <c r="E49" s="61"/>
      <c r="F49" s="61"/>
      <c r="G49" s="60"/>
      <c r="H49" s="30" t="s">
        <v>55</v>
      </c>
      <c r="I49" s="25"/>
    </row>
    <row r="50" spans="1:10" ht="18" customHeight="1" x14ac:dyDescent="0.25">
      <c r="A50" s="31" t="s">
        <v>50</v>
      </c>
      <c r="B50" s="62" t="s">
        <v>57</v>
      </c>
      <c r="C50" s="63"/>
      <c r="D50" s="62"/>
      <c r="E50" s="64"/>
      <c r="F50" s="64"/>
      <c r="G50" s="63"/>
      <c r="H50" s="32"/>
      <c r="I50" s="33">
        <f>SUM(I17:I49)</f>
        <v>333701.54112567002</v>
      </c>
      <c r="J50" s="34"/>
    </row>
    <row r="51" spans="1:10" ht="35.25" customHeight="1" x14ac:dyDescent="0.25">
      <c r="A51" s="35" t="s">
        <v>56</v>
      </c>
      <c r="B51" s="47" t="s">
        <v>59</v>
      </c>
      <c r="C51" s="48"/>
      <c r="D51" s="47"/>
      <c r="E51" s="52"/>
      <c r="F51" s="52"/>
      <c r="G51" s="48"/>
      <c r="H51" s="36" t="s">
        <v>75</v>
      </c>
      <c r="I51" s="37">
        <f>I50*0.1</f>
        <v>33370.154112567005</v>
      </c>
    </row>
    <row r="52" spans="1:10" ht="52.5" customHeight="1" x14ac:dyDescent="0.25">
      <c r="A52" s="35" t="s">
        <v>58</v>
      </c>
      <c r="B52" s="53" t="s">
        <v>61</v>
      </c>
      <c r="C52" s="54"/>
      <c r="D52" s="49"/>
      <c r="E52" s="50"/>
      <c r="F52" s="50"/>
      <c r="G52" s="51"/>
      <c r="H52" s="36"/>
      <c r="I52" s="37">
        <v>25000</v>
      </c>
    </row>
    <row r="53" spans="1:10" ht="49.5" customHeight="1" x14ac:dyDescent="0.25">
      <c r="A53" s="35" t="s">
        <v>60</v>
      </c>
      <c r="B53" s="47" t="s">
        <v>63</v>
      </c>
      <c r="C53" s="48"/>
      <c r="D53" s="47"/>
      <c r="E53" s="52"/>
      <c r="F53" s="52"/>
      <c r="G53" s="48"/>
      <c r="H53" s="38"/>
      <c r="I53" s="37">
        <v>174758</v>
      </c>
    </row>
    <row r="54" spans="1:10" ht="24" customHeight="1" x14ac:dyDescent="0.25">
      <c r="A54" s="35" t="s">
        <v>62</v>
      </c>
      <c r="B54" s="47" t="s">
        <v>65</v>
      </c>
      <c r="C54" s="48"/>
      <c r="D54" s="49"/>
      <c r="E54" s="50"/>
      <c r="F54" s="50"/>
      <c r="G54" s="51"/>
      <c r="H54" s="38"/>
      <c r="I54" s="37">
        <v>62136</v>
      </c>
    </row>
    <row r="55" spans="1:10" ht="24.75" customHeight="1" x14ac:dyDescent="0.25">
      <c r="A55" s="35" t="s">
        <v>64</v>
      </c>
      <c r="B55" s="47" t="s">
        <v>67</v>
      </c>
      <c r="C55" s="48"/>
      <c r="D55" s="47"/>
      <c r="E55" s="52"/>
      <c r="F55" s="52"/>
      <c r="G55" s="48"/>
      <c r="H55" s="38" t="s">
        <v>68</v>
      </c>
      <c r="I55" s="37">
        <f>SUM(I50:I54)</f>
        <v>628965.69523823704</v>
      </c>
      <c r="J55" s="34"/>
    </row>
    <row r="56" spans="1:10" x14ac:dyDescent="0.25">
      <c r="A56" s="35" t="s">
        <v>66</v>
      </c>
      <c r="B56" s="47" t="s">
        <v>70</v>
      </c>
      <c r="C56" s="48"/>
      <c r="D56" s="47"/>
      <c r="E56" s="52"/>
      <c r="F56" s="52"/>
      <c r="G56" s="48"/>
      <c r="H56" s="38" t="s">
        <v>76</v>
      </c>
      <c r="I56" s="37">
        <f>I55*0.2</f>
        <v>125793.13904764742</v>
      </c>
    </row>
    <row r="57" spans="1:10" ht="22.5" x14ac:dyDescent="0.25">
      <c r="A57" s="35" t="s">
        <v>69</v>
      </c>
      <c r="B57" s="44" t="s">
        <v>71</v>
      </c>
      <c r="C57" s="45"/>
      <c r="D57" s="44"/>
      <c r="E57" s="46"/>
      <c r="F57" s="46"/>
      <c r="G57" s="45"/>
      <c r="H57" s="39" t="s">
        <v>77</v>
      </c>
      <c r="I57" s="40">
        <f>ROUND(I55+I56,2)</f>
        <v>754758.83</v>
      </c>
    </row>
    <row r="58" spans="1:10" x14ac:dyDescent="0.25">
      <c r="A58" s="41"/>
      <c r="B58" s="41"/>
      <c r="C58" s="41"/>
      <c r="D58" s="41"/>
      <c r="E58" s="41"/>
      <c r="F58" s="41"/>
      <c r="G58" s="41"/>
      <c r="H58" s="41"/>
      <c r="I58" s="41"/>
    </row>
    <row r="59" spans="1:10" x14ac:dyDescent="0.25">
      <c r="A59" s="41"/>
      <c r="B59" s="41"/>
      <c r="C59" s="41"/>
      <c r="D59" s="41"/>
      <c r="E59" s="41"/>
      <c r="F59" s="41"/>
      <c r="G59" s="41"/>
      <c r="H59" s="41"/>
      <c r="I59" s="41"/>
    </row>
    <row r="60" spans="1:10" x14ac:dyDescent="0.25">
      <c r="A60" s="5"/>
      <c r="B60" s="5" t="s">
        <v>6</v>
      </c>
      <c r="C60" s="5"/>
      <c r="D60" s="5"/>
      <c r="E60" s="5"/>
      <c r="F60" s="5" t="s">
        <v>7</v>
      </c>
      <c r="G60" s="5"/>
      <c r="H60" s="5"/>
      <c r="I60" s="5"/>
    </row>
  </sheetData>
  <mergeCells count="91">
    <mergeCell ref="B16:C16"/>
    <mergeCell ref="D16:G16"/>
    <mergeCell ref="A10:H10"/>
    <mergeCell ref="A11:H11"/>
    <mergeCell ref="A13:I13"/>
    <mergeCell ref="B15:C15"/>
    <mergeCell ref="D15:G15"/>
    <mergeCell ref="A23:A24"/>
    <mergeCell ref="B23:C24"/>
    <mergeCell ref="D23:G24"/>
    <mergeCell ref="I17:I18"/>
    <mergeCell ref="B19:C19"/>
    <mergeCell ref="D19:G19"/>
    <mergeCell ref="B20:C20"/>
    <mergeCell ref="D20:G20"/>
    <mergeCell ref="B21:C21"/>
    <mergeCell ref="D21:G21"/>
    <mergeCell ref="H23:H24"/>
    <mergeCell ref="I23:I24"/>
    <mergeCell ref="A17:A18"/>
    <mergeCell ref="B17:C18"/>
    <mergeCell ref="D17:G18"/>
    <mergeCell ref="H17:H18"/>
    <mergeCell ref="B25:C25"/>
    <mergeCell ref="D25:G25"/>
    <mergeCell ref="B26:C26"/>
    <mergeCell ref="D26:G26"/>
    <mergeCell ref="B22:C22"/>
    <mergeCell ref="D22:G22"/>
    <mergeCell ref="B31:C31"/>
    <mergeCell ref="D31:G31"/>
    <mergeCell ref="B32:C32"/>
    <mergeCell ref="D32:G32"/>
    <mergeCell ref="B27:C27"/>
    <mergeCell ref="D27:G27"/>
    <mergeCell ref="B28:C28"/>
    <mergeCell ref="D28:G28"/>
    <mergeCell ref="B29:C29"/>
    <mergeCell ref="D29:G29"/>
    <mergeCell ref="B30:C30"/>
    <mergeCell ref="D30:G30"/>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 ref="B43:C43"/>
    <mergeCell ref="D43:G43"/>
    <mergeCell ref="B44:C44"/>
    <mergeCell ref="D44:G44"/>
    <mergeCell ref="B45:C45"/>
    <mergeCell ref="D45:G45"/>
    <mergeCell ref="B46:C46"/>
    <mergeCell ref="D46:G46"/>
    <mergeCell ref="B47:C47"/>
    <mergeCell ref="D47:G47"/>
    <mergeCell ref="B48:C48"/>
    <mergeCell ref="D48:G48"/>
    <mergeCell ref="B49:C49"/>
    <mergeCell ref="D49:G49"/>
    <mergeCell ref="B50:C50"/>
    <mergeCell ref="D50:G50"/>
    <mergeCell ref="B51:C51"/>
    <mergeCell ref="D51:G51"/>
    <mergeCell ref="B52:C52"/>
    <mergeCell ref="D52:G52"/>
    <mergeCell ref="B53:C53"/>
    <mergeCell ref="D53:G53"/>
    <mergeCell ref="B57:C57"/>
    <mergeCell ref="D57:G57"/>
    <mergeCell ref="B54:C54"/>
    <mergeCell ref="D54:G54"/>
    <mergeCell ref="B55:C55"/>
    <mergeCell ref="D55:G55"/>
    <mergeCell ref="B56:C56"/>
    <mergeCell ref="D56:G56"/>
  </mergeCells>
  <pageMargins left="0.93" right="0.15748031496062992" top="0.35433070866141736" bottom="0.19685039370078741" header="0.31496062992125984" footer="0.15748031496062992"/>
  <pageSetup paperSize="9" scale="97" orientation="portrait" r:id="rId1"/>
  <headerFooter>
    <oddFooter>&amp;RСтраница &amp;P</oddFooter>
  </headerFooter>
  <rowBreaks count="3" manualBreakCount="3">
    <brk id="22" max="8" man="1"/>
    <brk id="37" max="8" man="1"/>
    <brk id="49"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новая КТП 9-я Дачная</vt:lpstr>
      <vt:lpstr>Лист1</vt:lpstr>
      <vt:lpstr>Лист2</vt:lpstr>
      <vt:lpstr>Лист3</vt:lpstr>
      <vt:lpstr>'новая КТП 9-я Дачная'!Заголовки_для_печати</vt:lpstr>
      <vt:lpstr>'новая КТП 9-я Дачная'!Область_печати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2019-06-24T12:53:38Z</dcterms:modified>
</cp:coreProperties>
</file>