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РП-Моторный Каримов Ф.А" sheetId="1" r:id="rId1"/>
  </sheets>
  <calcPr calcId="145621"/>
</workbook>
</file>

<file path=xl/calcChain.xml><?xml version="1.0" encoding="utf-8"?>
<calcChain xmlns="http://schemas.openxmlformats.org/spreadsheetml/2006/main">
  <c r="I36" i="1" l="1"/>
  <c r="I35" i="1"/>
  <c r="I28" i="1"/>
  <c r="I23" i="1"/>
  <c r="I18" i="1"/>
  <c r="I41" i="1" s="1"/>
  <c r="I42" i="1" l="1"/>
  <c r="I45" i="1" s="1"/>
  <c r="I46" i="1" l="1"/>
  <c r="I47" i="1" s="1"/>
</calcChain>
</file>

<file path=xl/sharedStrings.xml><?xml version="1.0" encoding="utf-8"?>
<sst xmlns="http://schemas.openxmlformats.org/spreadsheetml/2006/main" count="97" uniqueCount="78">
  <si>
    <t xml:space="preserve">   Приложение  № _____ к договору № _______ от "____"_________________ 2019г.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</si>
  <si>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</si>
  <si>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</si>
  <si>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</si>
  <si>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</si>
  <si>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</si>
  <si>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</si>
  <si>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</si>
  <si>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</si>
  <si>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</si>
  <si>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</si>
  <si>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2019 г.</t>
  </si>
  <si>
    <t>Смета №</t>
  </si>
  <si>
    <t>на рабочую документацию</t>
  </si>
  <si>
    <r>
      <t xml:space="preserve">Проектирование КТП-10/0,4 кВ с трансформатором ТМГ-250-10/0,4. Проектирование реконструкции на </t>
    </r>
    <r>
      <rPr>
        <b/>
        <sz val="12"/>
        <rFont val="Calibri"/>
        <family val="2"/>
        <charset val="204"/>
      </rPr>
      <t>II</t>
    </r>
    <r>
      <rPr>
        <b/>
        <sz val="12"/>
        <rFont val="Times New Roman"/>
        <family val="1"/>
        <charset val="204"/>
      </rPr>
      <t xml:space="preserve"> с.ш. РУ-10 кВ РП-Моторный линейной камеры №18 с монтажом вакуумного выключателя ВВ/ТЕL, трансформаторов тока и линейного разъединителя. Проектирование 2КЛ-10кВ от РП-Моторный до новой КТП, Московское шоссе, д.23Б</t>
    </r>
  </si>
  <si>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</si>
  <si>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</si>
  <si>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</si>
  <si>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</si>
  <si>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</si>
  <si>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</si>
  <si>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КТП-10/0,4кВ с трансформатором ТМГ- 250-10/0,4 -1шт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</si>
  <si>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 960776,17                                                             Сбаз=960776,17/5,26*1=182657,07</t>
  </si>
  <si>
    <t>С*(Акрайнее/Скрайнее)*Кст*Ктек              182657,07*(0,018/0,2)*1*4,15*0,85</t>
  </si>
  <si>
    <t>Коэффициенты</t>
  </si>
  <si>
    <t>Стадия: Рабочая документация</t>
  </si>
  <si>
    <t>Кст = 1</t>
  </si>
  <si>
    <t>Ктек = 4,15
Письмо Минстроя России от 17.05.2019 №17798-ДВ/09</t>
  </si>
  <si>
    <t>Разделы документации</t>
  </si>
  <si>
    <t>(75.0%+10.0%) = 85%</t>
  </si>
  <si>
    <t>2</t>
  </si>
  <si>
    <t>Установка вакуумного выключателя ВВ/ТЕL -1шт</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</si>
  <si>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 838433,47                                                             Сбаз=838433,47/5,26*1=159397,99</t>
  </si>
  <si>
    <t>С*(Акрайнее/Скрайнее)*Кст*Ктек              159397,99*(0,018/0,2)*1*4,15*0,85</t>
  </si>
  <si>
    <t>3</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</si>
  <si>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</si>
  <si>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Х=200 (м) 
Количество = 2</t>
  </si>
  <si>
    <t>(A + B * Xзад) * Количество * Кст * Ктек * K2 * (1 + дроб.ч. K1)
(7763 руб + 42 руб * 200) * 2 * 0.6 * 4,15 * 1.4 * (1 + 0.1) * 0.825</t>
  </si>
  <si>
    <t>Кст = 0.6</t>
  </si>
  <si>
    <t>K1 = 1.1
Глава 2.8, п.2.8.1.1</t>
  </si>
  <si>
    <t>K2 = 1.4
Глава 2.8, п.2.8.1.1</t>
  </si>
  <si>
    <t>(24.5% + 23.5% + 2.5% + 17.0% + 5.0% + 10.0%) = 82.5%</t>
  </si>
  <si>
    <t>4</t>
  </si>
  <si>
    <t>Релейная защита электрических сетей напряжением до 20 кВ</t>
  </si>
  <si>
    <t>Объекты энергетики (ОАО РАО "ЕЭС России") 2003г.  Раздел 4.2. Отдельные виды работ для электросетей напряжением до 20кВ. Таблица 28. Релейная защита электрических сетей напряжением до 20кВ п.1                                               В=1.22 тыс.руб.                                                    Осн. Показ. Х=1 (1сеть)                                Количество =1                                     Коэфф.перехода в тек. цены:                        Ктек=4,15                                                         Стадия: Рабочий проект                                 Кст=0,68</t>
  </si>
  <si>
    <t>(а+В*Хзад)*Количество*Кст*Ктек   (0тыс.руб.+1,22тыс.руб.*1)*1*0,68*4,15    Процент РПД: (100%)=100%</t>
  </si>
  <si>
    <t>5</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</si>
  <si>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</si>
  <si>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</si>
  <si>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 1 * 0.50 * 4,15</t>
  </si>
  <si>
    <t/>
  </si>
  <si>
    <t>Стадия: Рабочий проект</t>
  </si>
  <si>
    <t>Кст = 0.50</t>
  </si>
  <si>
    <t>(100%) = 100%</t>
  </si>
  <si>
    <t>6</t>
  </si>
  <si>
    <t>Итого по смете:</t>
  </si>
  <si>
    <t>7</t>
  </si>
  <si>
    <t>Сбор исходных данных</t>
  </si>
  <si>
    <t>10% от п.6</t>
  </si>
  <si>
    <t>8</t>
  </si>
  <si>
    <t>Согласование  с организациями города</t>
  </si>
  <si>
    <t>Проектные</t>
  </si>
  <si>
    <t>9</t>
  </si>
  <si>
    <t>Инженерно-геодезические изыскания</t>
  </si>
  <si>
    <t>10</t>
  </si>
  <si>
    <t>Итого без НДС</t>
  </si>
  <si>
    <t>Сумма от п.6 - 9</t>
  </si>
  <si>
    <t>11</t>
  </si>
  <si>
    <t>НДС</t>
  </si>
  <si>
    <t>20% от п.10</t>
  </si>
  <si>
    <t>12</t>
  </si>
  <si>
    <t>Всего по смете:</t>
  </si>
  <si>
    <t>Сумма от п.10-11</t>
  </si>
  <si>
    <t>Составил:</t>
  </si>
  <si>
    <t>Инженер-сметчик ООО "ГЭС"</t>
  </si>
  <si>
    <t>Лоскуткина С.Д. _____________________</t>
  </si>
  <si>
    <t>Проверил:</t>
  </si>
  <si>
    <t>Шокурова Ю.Н.______________________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</si>
</sst>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b/>
      <sz val="12"/>
      <name val="Calibri"/>
      <family val="2"/>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116">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4" fillId="0" borderId="1" xfId="1" applyNumberFormat="1" applyFont="1" applyBorder="1" applyAlignment="1">
      <alignment horizontal="center" vertical="top" wrapText="1"/>
    </xf>
    <xf numFmtId="0" fontId="14" fillId="0" borderId="2" xfId="1" applyNumberFormat="1" applyFont="1" applyBorder="1" applyAlignment="1">
      <alignment horizontal="center" vertical="top" wrapText="1"/>
    </xf>
    <xf numFmtId="0" fontId="14" fillId="0" borderId="3" xfId="1" applyNumberFormat="1" applyFont="1" applyBorder="1" applyAlignment="1">
      <alignment horizontal="center" vertical="top" wrapText="1"/>
    </xf>
    <xf numFmtId="0" fontId="14"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4"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5" fillId="0" borderId="1" xfId="1" applyNumberFormat="1" applyFont="1" applyBorder="1" applyAlignment="1">
      <alignment horizontal="center" vertical="top" wrapText="1"/>
    </xf>
    <xf numFmtId="0" fontId="15" fillId="0" borderId="10" xfId="1" applyNumberFormat="1" applyFont="1" applyBorder="1" applyAlignment="1">
      <alignment horizontal="left" vertical="top" wrapText="1"/>
    </xf>
    <xf numFmtId="0" fontId="15"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0" xfId="1" applyNumberFormat="1" applyFont="1" applyBorder="1" applyAlignment="1">
      <alignment horizontal="center" vertical="top" wrapText="1"/>
    </xf>
    <xf numFmtId="4" fontId="1" fillId="0" borderId="13"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5" fillId="0" borderId="14" xfId="1" applyNumberFormat="1" applyFont="1" applyBorder="1" applyAlignment="1">
      <alignment horizontal="left" vertical="top" wrapText="1"/>
    </xf>
    <xf numFmtId="0" fontId="15" fillId="0" borderId="15" xfId="1" applyNumberFormat="1" applyFont="1" applyBorder="1" applyAlignment="1">
      <alignment horizontal="left" vertical="top" wrapText="1"/>
    </xf>
    <xf numFmtId="0" fontId="15" fillId="0" borderId="16" xfId="1" applyNumberFormat="1" applyFont="1" applyBorder="1" applyAlignment="1">
      <alignment horizontal="left" vertical="top" wrapText="1"/>
    </xf>
    <xf numFmtId="0" fontId="15" fillId="0" borderId="17" xfId="1" applyNumberFormat="1" applyFont="1" applyBorder="1" applyAlignment="1">
      <alignment horizontal="left" vertical="top" wrapText="1"/>
    </xf>
    <xf numFmtId="0" fontId="15" fillId="0" borderId="18" xfId="1" applyNumberFormat="1" applyFont="1" applyBorder="1" applyAlignment="1">
      <alignment horizontal="righ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6" xfId="1" applyNumberFormat="1" applyFont="1" applyBorder="1" applyAlignment="1">
      <alignment horizontal="left" vertical="top" wrapText="1"/>
    </xf>
    <xf numFmtId="0" fontId="1" fillId="0" borderId="18" xfId="1" applyNumberFormat="1" applyFont="1" applyBorder="1" applyAlignment="1">
      <alignment horizontal="left" vertical="top" wrapText="1"/>
    </xf>
    <xf numFmtId="0" fontId="1" fillId="0" borderId="18" xfId="1" applyNumberFormat="1" applyFont="1" applyBorder="1" applyAlignment="1">
      <alignment horizontal="righ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0" fontId="1" fillId="0" borderId="22" xfId="1" applyNumberFormat="1" applyFont="1" applyBorder="1" applyAlignment="1">
      <alignment horizontal="right" vertical="top" wrapText="1"/>
    </xf>
    <xf numFmtId="49" fontId="1" fillId="0" borderId="23" xfId="1" applyNumberFormat="1" applyFont="1" applyBorder="1" applyAlignment="1">
      <alignment horizontal="center" vertical="top" wrapText="1"/>
    </xf>
    <xf numFmtId="49" fontId="1" fillId="0" borderId="23" xfId="1" applyNumberFormat="1" applyFont="1" applyBorder="1" applyAlignment="1">
      <alignment horizontal="center" wrapText="1"/>
    </xf>
    <xf numFmtId="0" fontId="1" fillId="0" borderId="24" xfId="1" applyNumberFormat="1" applyFont="1" applyBorder="1" applyAlignment="1">
      <alignment horizontal="center" vertical="top" wrapText="1"/>
    </xf>
    <xf numFmtId="0" fontId="1" fillId="0" borderId="0" xfId="1" applyNumberFormat="1" applyFont="1" applyBorder="1" applyAlignment="1">
      <alignment horizontal="center" vertical="top" wrapText="1"/>
    </xf>
    <xf numFmtId="0" fontId="1" fillId="0" borderId="25" xfId="1" applyNumberFormat="1" applyFont="1" applyBorder="1" applyAlignment="1">
      <alignment horizontal="center" vertical="top" wrapText="1"/>
    </xf>
    <xf numFmtId="0" fontId="1" fillId="0" borderId="23" xfId="1" applyNumberFormat="1" applyFont="1" applyBorder="1" applyAlignment="1">
      <alignment horizontal="left" vertical="top" wrapText="1"/>
    </xf>
    <xf numFmtId="0" fontId="1" fillId="0" borderId="23" xfId="1" applyNumberFormat="1" applyFont="1" applyBorder="1" applyAlignment="1">
      <alignment horizontal="right" vertical="top" wrapText="1"/>
    </xf>
    <xf numFmtId="0" fontId="1" fillId="0" borderId="21" xfId="1" applyNumberFormat="1" applyFont="1" applyBorder="1" applyAlignment="1">
      <alignment horizontal="center" vertical="top" wrapText="1"/>
    </xf>
    <xf numFmtId="0" fontId="1" fillId="0" borderId="19" xfId="1" applyNumberFormat="1" applyFont="1" applyBorder="1" applyAlignment="1">
      <alignment horizontal="center" vertical="top" wrapText="1"/>
    </xf>
    <xf numFmtId="0" fontId="1" fillId="0" borderId="20" xfId="1" applyNumberFormat="1" applyFont="1" applyBorder="1" applyAlignment="1">
      <alignment horizontal="center" vertical="top" wrapText="1"/>
    </xf>
    <xf numFmtId="49" fontId="15" fillId="0" borderId="23" xfId="1" applyNumberFormat="1" applyFont="1" applyBorder="1" applyAlignment="1">
      <alignment horizontal="right" vertical="top" wrapText="1"/>
    </xf>
    <xf numFmtId="0" fontId="15" fillId="0" borderId="26" xfId="1" applyNumberFormat="1" applyFont="1" applyBorder="1" applyAlignment="1">
      <alignment horizontal="left" vertical="top" wrapText="1"/>
    </xf>
    <xf numFmtId="0" fontId="15" fillId="0" borderId="27" xfId="1" applyNumberFormat="1" applyFont="1" applyBorder="1" applyAlignment="1">
      <alignment horizontal="left" vertical="top" wrapText="1"/>
    </xf>
    <xf numFmtId="0" fontId="1" fillId="0" borderId="26" xfId="1" applyNumberFormat="1" applyBorder="1" applyAlignment="1">
      <alignment horizontal="left" vertical="top" wrapText="1"/>
    </xf>
    <xf numFmtId="0" fontId="1" fillId="0" borderId="28" xfId="1" applyNumberFormat="1" applyBorder="1" applyAlignment="1">
      <alignment horizontal="left" vertical="top" wrapText="1"/>
    </xf>
    <xf numFmtId="0" fontId="1" fillId="0" borderId="27" xfId="1" applyNumberFormat="1" applyBorder="1" applyAlignment="1">
      <alignment horizontal="left" vertical="top" wrapText="1"/>
    </xf>
    <xf numFmtId="0" fontId="1" fillId="0" borderId="13" xfId="1" applyNumberFormat="1" applyFont="1" applyBorder="1" applyAlignment="1">
      <alignment horizontal="left" vertical="top" wrapText="1"/>
    </xf>
    <xf numFmtId="0" fontId="15" fillId="0" borderId="17"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5" fillId="0" borderId="32" xfId="1" applyNumberFormat="1" applyFont="1" applyBorder="1" applyAlignment="1">
      <alignment horizontal="center" vertical="top" wrapText="1"/>
    </xf>
    <xf numFmtId="0" fontId="15" fillId="0" borderId="33" xfId="1" applyNumberFormat="1" applyFont="1" applyBorder="1" applyAlignment="1">
      <alignment horizontal="center" vertical="top" wrapText="1"/>
    </xf>
    <xf numFmtId="0" fontId="1" fillId="0" borderId="32" xfId="1" applyNumberFormat="1" applyFont="1" applyBorder="1" applyAlignment="1">
      <alignment horizontal="left" vertical="top" wrapText="1"/>
    </xf>
    <xf numFmtId="0" fontId="1" fillId="0" borderId="34" xfId="1" applyNumberFormat="1" applyFont="1" applyBorder="1" applyAlignment="1">
      <alignment horizontal="left" vertical="top" wrapText="1"/>
    </xf>
    <xf numFmtId="0" fontId="1" fillId="0" borderId="33"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2" fontId="0" fillId="0" borderId="1" xfId="0" applyNumberFormat="1" applyBorder="1" applyAlignment="1">
      <alignment vertical="top"/>
    </xf>
    <xf numFmtId="2" fontId="0" fillId="0" borderId="0" xfId="0" applyNumberFormat="1" applyBorder="1" applyAlignment="1">
      <alignment vertical="top"/>
    </xf>
    <xf numFmtId="0" fontId="1" fillId="0" borderId="0" xfId="1" applyNumberFormat="1" applyFont="1" applyBorder="1"/>
    <xf numFmtId="0" fontId="15" fillId="0" borderId="24" xfId="1" applyNumberFormat="1" applyFont="1" applyBorder="1" applyAlignment="1">
      <alignment horizontal="left" vertical="top" wrapText="1"/>
    </xf>
    <xf numFmtId="0" fontId="15" fillId="0" borderId="25" xfId="1" applyNumberFormat="1" applyFont="1" applyBorder="1" applyAlignment="1">
      <alignment horizontal="left" vertical="top" wrapText="1"/>
    </xf>
    <xf numFmtId="0" fontId="1" fillId="0" borderId="24"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49" fontId="15" fillId="0" borderId="17" xfId="1" applyNumberFormat="1" applyFont="1" applyBorder="1" applyAlignment="1">
      <alignment horizontal="right" vertical="top" wrapText="1"/>
    </xf>
    <xf numFmtId="49" fontId="15" fillId="0" borderId="18" xfId="1" applyNumberFormat="1" applyFont="1" applyBorder="1" applyAlignment="1">
      <alignment horizontal="right" vertical="top" wrapText="1"/>
    </xf>
    <xf numFmtId="49" fontId="15" fillId="0" borderId="22" xfId="1" applyNumberFormat="1" applyFont="1" applyBorder="1" applyAlignment="1">
      <alignment horizontal="right" vertical="top" wrapText="1"/>
    </xf>
    <xf numFmtId="0" fontId="15" fillId="0" borderId="21" xfId="1" applyNumberFormat="1" applyFont="1" applyBorder="1" applyAlignment="1">
      <alignment horizontal="left" vertical="top" wrapText="1"/>
    </xf>
    <xf numFmtId="0" fontId="15" fillId="0" borderId="20" xfId="1" applyNumberFormat="1" applyFont="1" applyBorder="1" applyAlignment="1">
      <alignment horizontal="left" vertical="top" wrapText="1"/>
    </xf>
    <xf numFmtId="0" fontId="15" fillId="0" borderId="19" xfId="1" applyNumberFormat="1" applyFont="1" applyBorder="1" applyAlignment="1">
      <alignment horizontal="left" vertical="top" wrapText="1"/>
    </xf>
    <xf numFmtId="0" fontId="15" fillId="0" borderId="22" xfId="1" applyNumberFormat="1" applyFont="1" applyBorder="1" applyAlignment="1">
      <alignment horizontal="left" vertical="top" wrapText="1"/>
    </xf>
    <xf numFmtId="4" fontId="15" fillId="0" borderId="22" xfId="1" applyNumberFormat="1" applyFont="1" applyBorder="1" applyAlignment="1">
      <alignment horizontal="right" vertical="top" wrapText="1"/>
    </xf>
    <xf numFmtId="49" fontId="15" fillId="0" borderId="1" xfId="1" applyNumberFormat="1" applyFont="1" applyBorder="1" applyAlignment="1">
      <alignment horizontal="right" vertical="top" wrapText="1"/>
    </xf>
    <xf numFmtId="4" fontId="1" fillId="0" borderId="1" xfId="1" applyNumberFormat="1" applyFont="1" applyBorder="1" applyAlignment="1">
      <alignment horizontal="right" vertical="top" wrapText="1"/>
    </xf>
    <xf numFmtId="0" fontId="15" fillId="0" borderId="32" xfId="1" applyNumberFormat="1" applyFont="1" applyBorder="1" applyAlignment="1">
      <alignment horizontal="left" vertical="top" wrapText="1"/>
    </xf>
    <xf numFmtId="0" fontId="15" fillId="0" borderId="33" xfId="1" applyNumberFormat="1" applyFont="1" applyBorder="1" applyAlignment="1">
      <alignment horizontal="left" vertical="top" wrapText="1"/>
    </xf>
    <xf numFmtId="0" fontId="15" fillId="0" borderId="34" xfId="1" applyNumberFormat="1" applyFont="1" applyBorder="1" applyAlignment="1">
      <alignment horizontal="left" vertical="top" wrapText="1"/>
    </xf>
    <xf numFmtId="0" fontId="15" fillId="0" borderId="1" xfId="1" applyNumberFormat="1" applyFont="1" applyBorder="1" applyAlignment="1">
      <alignment horizontal="left" vertical="top" wrapText="1"/>
    </xf>
    <xf numFmtId="4" fontId="15" fillId="0" borderId="1" xfId="1" applyNumberFormat="1" applyFont="1" applyBorder="1" applyAlignment="1">
      <alignment horizontal="right" vertical="top" wrapText="1"/>
    </xf>
    <xf numFmtId="0" fontId="16"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3"/>
  <sheetViews>
    <sheetView tabSelected="1" zoomScaleNormal="100" workbookViewId="0">
      <selection activeCell="G61" sqref="G61"/>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66.7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f>182657.07*(0.018/0.2)*1*4.15*0.85</f>
        <v>57989.053298250001</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51.75" customHeight="1" x14ac:dyDescent="0.2">
      <c r="A22" s="34"/>
      <c r="B22" s="59" t="s">
        <v>28</v>
      </c>
      <c r="C22" s="60"/>
      <c r="D22" s="61"/>
      <c r="E22" s="59"/>
      <c r="F22" s="59"/>
      <c r="G22" s="60"/>
      <c r="H22" s="62" t="s">
        <v>29</v>
      </c>
      <c r="I22" s="63"/>
    </row>
    <row r="23" spans="1:9" ht="101.25" customHeight="1" x14ac:dyDescent="0.2">
      <c r="A23" s="64" t="s">
        <v>30</v>
      </c>
      <c r="B23" s="41" t="s">
        <v>31</v>
      </c>
      <c r="C23" s="42"/>
      <c r="D23" s="43" t="s">
        <v>32</v>
      </c>
      <c r="E23" s="44"/>
      <c r="F23" s="44"/>
      <c r="G23" s="45"/>
      <c r="H23" s="46" t="s">
        <v>33</v>
      </c>
      <c r="I23" s="47">
        <f>159397.99*(0.018/0.2)*1*4.15*0.85</f>
        <v>50604.876875249989</v>
      </c>
    </row>
    <row r="24" spans="1:9" ht="18" customHeight="1" x14ac:dyDescent="0.2">
      <c r="A24" s="65"/>
      <c r="B24" s="49" t="s">
        <v>24</v>
      </c>
      <c r="C24" s="50"/>
      <c r="D24" s="66"/>
      <c r="E24" s="67"/>
      <c r="F24" s="67"/>
      <c r="G24" s="68"/>
      <c r="H24" s="69"/>
      <c r="I24" s="70"/>
    </row>
    <row r="25" spans="1:9" ht="30.75" customHeight="1" x14ac:dyDescent="0.2">
      <c r="A25" s="65"/>
      <c r="B25" s="54" t="s">
        <v>25</v>
      </c>
      <c r="C25" s="55"/>
      <c r="D25" s="56" t="s">
        <v>26</v>
      </c>
      <c r="E25" s="54"/>
      <c r="F25" s="54"/>
      <c r="G25" s="55"/>
      <c r="H25" s="69"/>
      <c r="I25" s="70"/>
    </row>
    <row r="26" spans="1:9" ht="45" customHeight="1" x14ac:dyDescent="0.2">
      <c r="A26" s="65"/>
      <c r="B26" s="54"/>
      <c r="C26" s="55"/>
      <c r="D26" s="56" t="s">
        <v>27</v>
      </c>
      <c r="E26" s="54"/>
      <c r="F26" s="54"/>
      <c r="G26" s="55"/>
      <c r="H26" s="69"/>
      <c r="I26" s="70"/>
    </row>
    <row r="27" spans="1:9" ht="51.75" customHeight="1" x14ac:dyDescent="0.2">
      <c r="A27" s="65"/>
      <c r="B27" s="59" t="s">
        <v>28</v>
      </c>
      <c r="C27" s="60"/>
      <c r="D27" s="71"/>
      <c r="E27" s="72"/>
      <c r="F27" s="72"/>
      <c r="G27" s="73"/>
      <c r="H27" s="62" t="s">
        <v>29</v>
      </c>
      <c r="I27" s="70"/>
    </row>
    <row r="28" spans="1:9" ht="126.75" customHeight="1" x14ac:dyDescent="0.2">
      <c r="A28" s="74" t="s">
        <v>34</v>
      </c>
      <c r="B28" s="75" t="s">
        <v>35</v>
      </c>
      <c r="C28" s="76"/>
      <c r="D28" s="77" t="s">
        <v>36</v>
      </c>
      <c r="E28" s="78"/>
      <c r="F28" s="78"/>
      <c r="G28" s="79"/>
      <c r="H28" s="80" t="s">
        <v>37</v>
      </c>
      <c r="I28" s="47">
        <f>(7763+42*200)*2*0.6*4.15*1.4*(1+0.1)*0.825</f>
        <v>102264.75567</v>
      </c>
    </row>
    <row r="29" spans="1:9" ht="15.75" customHeight="1" x14ac:dyDescent="0.2">
      <c r="A29" s="74"/>
      <c r="B29" s="51" t="s">
        <v>24</v>
      </c>
      <c r="C29" s="50"/>
      <c r="D29" s="51"/>
      <c r="E29" s="49"/>
      <c r="F29" s="49"/>
      <c r="G29" s="50"/>
      <c r="H29" s="52"/>
      <c r="I29" s="81"/>
    </row>
    <row r="30" spans="1:9" ht="25.5" customHeight="1" x14ac:dyDescent="0.2">
      <c r="A30" s="74"/>
      <c r="B30" s="56" t="s">
        <v>25</v>
      </c>
      <c r="C30" s="55"/>
      <c r="D30" s="56" t="s">
        <v>38</v>
      </c>
      <c r="E30" s="54"/>
      <c r="F30" s="54"/>
      <c r="G30" s="55"/>
      <c r="H30" s="57"/>
      <c r="I30" s="58"/>
    </row>
    <row r="31" spans="1:9" ht="38.25" customHeight="1" x14ac:dyDescent="0.2">
      <c r="A31" s="74"/>
      <c r="B31" s="56"/>
      <c r="C31" s="55"/>
      <c r="D31" s="56" t="s">
        <v>27</v>
      </c>
      <c r="E31" s="54"/>
      <c r="F31" s="54"/>
      <c r="G31" s="55"/>
      <c r="H31" s="57"/>
      <c r="I31" s="58"/>
    </row>
    <row r="32" spans="1:9" ht="25.5" customHeight="1" x14ac:dyDescent="0.2">
      <c r="A32" s="74"/>
      <c r="B32" s="56"/>
      <c r="C32" s="55"/>
      <c r="D32" s="56" t="s">
        <v>39</v>
      </c>
      <c r="E32" s="54"/>
      <c r="F32" s="54"/>
      <c r="G32" s="55"/>
      <c r="H32" s="57"/>
      <c r="I32" s="58"/>
    </row>
    <row r="33" spans="1:11" ht="25.5" customHeight="1" x14ac:dyDescent="0.2">
      <c r="A33" s="74"/>
      <c r="B33" s="82"/>
      <c r="C33" s="83"/>
      <c r="D33" s="82" t="s">
        <v>40</v>
      </c>
      <c r="E33" s="84"/>
      <c r="F33" s="84"/>
      <c r="G33" s="83"/>
      <c r="H33" s="57"/>
      <c r="I33" s="58"/>
    </row>
    <row r="34" spans="1:11" ht="51" customHeight="1" x14ac:dyDescent="0.2">
      <c r="A34" s="74"/>
      <c r="B34" s="61" t="s">
        <v>28</v>
      </c>
      <c r="C34" s="60"/>
      <c r="D34" s="61"/>
      <c r="E34" s="59"/>
      <c r="F34" s="59"/>
      <c r="G34" s="60"/>
      <c r="H34" s="62" t="s">
        <v>41</v>
      </c>
      <c r="I34" s="63"/>
    </row>
    <row r="35" spans="1:11" ht="146.25" customHeight="1" x14ac:dyDescent="0.2">
      <c r="A35" s="74" t="s">
        <v>42</v>
      </c>
      <c r="B35" s="85" t="s">
        <v>43</v>
      </c>
      <c r="C35" s="86"/>
      <c r="D35" s="87" t="s">
        <v>44</v>
      </c>
      <c r="E35" s="88"/>
      <c r="F35" s="88"/>
      <c r="G35" s="89"/>
      <c r="H35" s="90" t="s">
        <v>45</v>
      </c>
      <c r="I35" s="91">
        <f>1220*1*1*0.68*4.15</f>
        <v>3442.8400000000006</v>
      </c>
      <c r="J35" s="92"/>
      <c r="K35" s="93"/>
    </row>
    <row r="36" spans="1:11" ht="106.5" customHeight="1" x14ac:dyDescent="0.2">
      <c r="A36" s="74" t="s">
        <v>46</v>
      </c>
      <c r="B36" s="94" t="s">
        <v>47</v>
      </c>
      <c r="C36" s="95"/>
      <c r="D36" s="96" t="s">
        <v>48</v>
      </c>
      <c r="E36" s="97"/>
      <c r="F36" s="97"/>
      <c r="G36" s="98"/>
      <c r="H36" s="69" t="s">
        <v>49</v>
      </c>
      <c r="I36" s="99">
        <f>(0+800*1)*1*0.5*4.15</f>
        <v>1660.0000000000002</v>
      </c>
    </row>
    <row r="37" spans="1:11" ht="15" customHeight="1" x14ac:dyDescent="0.2">
      <c r="A37" s="100" t="s">
        <v>50</v>
      </c>
      <c r="B37" s="51" t="s">
        <v>24</v>
      </c>
      <c r="C37" s="50"/>
      <c r="D37" s="51"/>
      <c r="E37" s="49"/>
      <c r="F37" s="49"/>
      <c r="G37" s="50"/>
      <c r="H37" s="52"/>
      <c r="I37" s="81"/>
    </row>
    <row r="38" spans="1:11" ht="24" customHeight="1" x14ac:dyDescent="0.2">
      <c r="A38" s="101" t="s">
        <v>50</v>
      </c>
      <c r="B38" s="82" t="s">
        <v>51</v>
      </c>
      <c r="C38" s="83"/>
      <c r="D38" s="82" t="s">
        <v>52</v>
      </c>
      <c r="E38" s="84"/>
      <c r="F38" s="84"/>
      <c r="G38" s="83"/>
      <c r="H38" s="57"/>
      <c r="I38" s="58"/>
    </row>
    <row r="39" spans="1:11" ht="39" customHeight="1" x14ac:dyDescent="0.2">
      <c r="A39" s="101" t="s">
        <v>50</v>
      </c>
      <c r="B39" s="82"/>
      <c r="C39" s="83"/>
      <c r="D39" s="82" t="s">
        <v>27</v>
      </c>
      <c r="E39" s="84"/>
      <c r="F39" s="84"/>
      <c r="G39" s="83"/>
      <c r="H39" s="57"/>
      <c r="I39" s="58"/>
    </row>
    <row r="40" spans="1:11" ht="20.25" customHeight="1" x14ac:dyDescent="0.2">
      <c r="A40" s="102" t="s">
        <v>50</v>
      </c>
      <c r="B40" s="61" t="s">
        <v>28</v>
      </c>
      <c r="C40" s="60"/>
      <c r="D40" s="61"/>
      <c r="E40" s="59"/>
      <c r="F40" s="59"/>
      <c r="G40" s="60"/>
      <c r="H40" s="62" t="s">
        <v>53</v>
      </c>
      <c r="I40" s="63"/>
    </row>
    <row r="41" spans="1:11" ht="19.5" customHeight="1" x14ac:dyDescent="0.2">
      <c r="A41" s="102" t="s">
        <v>54</v>
      </c>
      <c r="B41" s="103" t="s">
        <v>55</v>
      </c>
      <c r="C41" s="104"/>
      <c r="D41" s="103"/>
      <c r="E41" s="105"/>
      <c r="F41" s="105"/>
      <c r="G41" s="104"/>
      <c r="H41" s="106"/>
      <c r="I41" s="107">
        <f>I18+I23+I28+I35+I36</f>
        <v>215961.52584349999</v>
      </c>
    </row>
    <row r="42" spans="1:11" ht="18.75" customHeight="1" x14ac:dyDescent="0.2">
      <c r="A42" s="108" t="s">
        <v>56</v>
      </c>
      <c r="B42" s="87" t="s">
        <v>57</v>
      </c>
      <c r="C42" s="89"/>
      <c r="D42" s="87"/>
      <c r="E42" s="88"/>
      <c r="F42" s="88"/>
      <c r="G42" s="89"/>
      <c r="H42" s="90" t="s">
        <v>58</v>
      </c>
      <c r="I42" s="109">
        <f>I41*0.1</f>
        <v>21596.152584349999</v>
      </c>
    </row>
    <row r="43" spans="1:11" ht="27" customHeight="1" x14ac:dyDescent="0.2">
      <c r="A43" s="108" t="s">
        <v>59</v>
      </c>
      <c r="B43" s="87" t="s">
        <v>60</v>
      </c>
      <c r="C43" s="89"/>
      <c r="D43" s="87"/>
      <c r="E43" s="88"/>
      <c r="F43" s="88"/>
      <c r="G43" s="89"/>
      <c r="H43" s="90" t="s">
        <v>61</v>
      </c>
      <c r="I43" s="109">
        <v>20218.43</v>
      </c>
    </row>
    <row r="44" spans="1:11" ht="27" customHeight="1" x14ac:dyDescent="0.2">
      <c r="A44" s="108" t="s">
        <v>62</v>
      </c>
      <c r="B44" s="87" t="s">
        <v>63</v>
      </c>
      <c r="C44" s="89"/>
      <c r="D44" s="87"/>
      <c r="E44" s="88"/>
      <c r="F44" s="88"/>
      <c r="G44" s="89"/>
      <c r="H44" s="90" t="s">
        <v>61</v>
      </c>
      <c r="I44" s="109">
        <v>28584.02</v>
      </c>
    </row>
    <row r="45" spans="1:11" x14ac:dyDescent="0.2">
      <c r="A45" s="108" t="s">
        <v>64</v>
      </c>
      <c r="B45" s="87" t="s">
        <v>65</v>
      </c>
      <c r="C45" s="89"/>
      <c r="D45" s="87"/>
      <c r="E45" s="88"/>
      <c r="F45" s="88"/>
      <c r="G45" s="89"/>
      <c r="H45" s="90" t="s">
        <v>66</v>
      </c>
      <c r="I45" s="109">
        <f>I41+I42+I43+I44</f>
        <v>286360.12842784997</v>
      </c>
    </row>
    <row r="46" spans="1:11" x14ac:dyDescent="0.2">
      <c r="A46" s="108" t="s">
        <v>67</v>
      </c>
      <c r="B46" s="87" t="s">
        <v>68</v>
      </c>
      <c r="C46" s="89"/>
      <c r="D46" s="87"/>
      <c r="E46" s="88"/>
      <c r="F46" s="88"/>
      <c r="G46" s="89"/>
      <c r="H46" s="90" t="s">
        <v>69</v>
      </c>
      <c r="I46" s="109">
        <f>ROUND(I45*20%,2)</f>
        <v>57272.03</v>
      </c>
    </row>
    <row r="47" spans="1:11" x14ac:dyDescent="0.2">
      <c r="A47" s="108" t="s">
        <v>70</v>
      </c>
      <c r="B47" s="110" t="s">
        <v>71</v>
      </c>
      <c r="C47" s="111"/>
      <c r="D47" s="110"/>
      <c r="E47" s="112"/>
      <c r="F47" s="112"/>
      <c r="G47" s="111"/>
      <c r="H47" s="113" t="s">
        <v>72</v>
      </c>
      <c r="I47" s="114">
        <f>I45+I46</f>
        <v>343632.15842784999</v>
      </c>
    </row>
    <row r="49" spans="1:9" ht="15.75" x14ac:dyDescent="0.25">
      <c r="A49" s="7" t="s">
        <v>73</v>
      </c>
      <c r="B49" s="7"/>
      <c r="C49" s="7"/>
      <c r="D49" s="7"/>
      <c r="E49" s="7"/>
      <c r="F49" s="7"/>
      <c r="G49" s="7"/>
      <c r="H49" s="7"/>
      <c r="I49" s="7"/>
    </row>
    <row r="50" spans="1:9" ht="15.75" x14ac:dyDescent="0.25">
      <c r="A50" s="17" t="s">
        <v>74</v>
      </c>
      <c r="B50" s="17"/>
      <c r="C50" s="17"/>
      <c r="D50" s="7"/>
      <c r="E50" s="7"/>
      <c r="F50" s="7"/>
      <c r="G50" s="7"/>
      <c r="H50" s="7"/>
      <c r="I50" s="7"/>
    </row>
    <row r="51" spans="1:9" ht="15.75" x14ac:dyDescent="0.25">
      <c r="A51" s="17" t="s">
        <v>75</v>
      </c>
      <c r="B51" s="17"/>
      <c r="C51" s="17"/>
      <c r="D51" s="7"/>
      <c r="E51" s="7"/>
      <c r="F51" s="7"/>
      <c r="G51" s="7"/>
      <c r="H51" s="7"/>
      <c r="I51" s="7"/>
    </row>
    <row r="52" spans="1:9" ht="15.75" x14ac:dyDescent="0.25">
      <c r="A52" s="115" t="s">
        <v>76</v>
      </c>
      <c r="B52" s="7"/>
      <c r="C52" s="7"/>
      <c r="D52" s="7"/>
      <c r="E52" s="7"/>
      <c r="F52" s="7"/>
      <c r="G52" s="7"/>
      <c r="H52" s="7"/>
      <c r="I52" s="7"/>
    </row>
    <row r="53" spans="1:9" ht="15.75" x14ac:dyDescent="0.25">
      <c r="A53" s="7" t="s">
        <v>77</v>
      </c>
      <c r="B53" s="7"/>
      <c r="C53" s="7"/>
      <c r="D53" s="7"/>
      <c r="E53" s="7"/>
      <c r="F53" s="7"/>
      <c r="G53" s="7"/>
      <c r="H53" s="7"/>
      <c r="I53" s="7"/>
    </row>
  </sheetData>
  <mergeCells count="69">
    <mergeCell ref="B46:C46"/>
    <mergeCell ref="D46:G46"/>
    <mergeCell ref="B47:C47"/>
    <mergeCell ref="D47:G47"/>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0.6692913385826772" bottom="0.39370078740157483"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РП-Моторный Каримов Ф.А</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2019-09-13T09:54:54Z</dcterms:created>
  <dcterms:modified xsi:type="dcterms:W3CDTF">2019-09-13T09:55:08Z</dcterms:modified>
</cp:coreProperties>
</file>