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ВЛИ-0,4кВ КТП-252 Бандорин А.Е." sheetId="1" r:id="rId1"/>
  </sheets>
  <calcPr calcId="145621"/>
</workbook>
</file>

<file path=xl/calcChain.xml><?xml version="1.0" encoding="utf-8"?>
<calcChain xmlns="http://schemas.openxmlformats.org/spreadsheetml/2006/main">
  <c r="I32" i="1" l="1"/>
  <c r="I31" i="1"/>
  <c r="I24" i="1"/>
  <c r="I19" i="1"/>
  <c r="I37" i="1" s="1"/>
  <c r="I38" i="1" l="1"/>
  <c r="I41" i="1" s="1"/>
  <c r="I42" i="1" l="1"/>
  <c r="I43" i="1" s="1"/>
</calcChain>
</file>

<file path=xl/sharedStrings.xml><?xml version="1.0" encoding="utf-8"?>
<sst xmlns="http://schemas.openxmlformats.org/spreadsheetml/2006/main" count="88" uniqueCount="77">
  <si>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</si>
  <si>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</si>
  <si>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</si>
  <si>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</si>
  <si>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</si>
  <si>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</si>
  <si>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</si>
  <si>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</si>
  <si>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</si>
  <si>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</si>
  <si>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</si>
  <si>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</si>
  <si>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 xml:space="preserve"> "_____" _______________ 2019 г.</t>
  </si>
  <si>
    <t>Смета №</t>
  </si>
  <si>
    <t>на рабочую документацию</t>
  </si>
  <si>
    <t>Реконструкция ТП-252 с заменой силового ТМГ 250кВА на 400кВА с комплектом ПК-6; по проектированию строительства ВЛИ-0,4 кВ ТП-252 до границ земельного участка заявителя, ул. Симбирская, 154. Кабельный вывод 0,4кВ от РУ-0,4кВ ТП-252 до пунктовой опоры ВЛИ-0,4кВ ТП-252</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</si>
  <si>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</si>
  <si>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</si>
  <si>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</si>
  <si>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</si>
  <si>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</si>
  <si>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</si>
  <si>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оборудования ТМГ-400кВ-1шт.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</si>
  <si>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Стек=309255,16                                                           Сбаз=309255,16/5,26*1=58793,73</t>
  </si>
  <si>
    <t>С*(Акрайнее/Скрайнее)*Кст*Ктек              58793,73*(0,018/0,2)*1*4,09*0,85</t>
  </si>
  <si>
    <t>Коэффициенты</t>
  </si>
  <si>
    <t>Стадия: Рабочая документация</t>
  </si>
  <si>
    <t>Кст = 1</t>
  </si>
  <si>
    <t>Ктек = 4,09
Письмо Минстроя России от 04.04.2018 №13606-ХМ/09</t>
  </si>
  <si>
    <t>Разделы документации</t>
  </si>
  <si>
    <t>(75.0%+10.0%) = 85%</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</si>
  <si>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</si>
  <si>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</si>
  <si>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</si>
  <si>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(11960руб*1*0,6*4,09*1,4*(1+0,1)*0,775</t>
  </si>
  <si>
    <t>Кст = 0.6</t>
  </si>
  <si>
    <t>K1 = 1.1
Глава 2.8, п.2.8.1.1</t>
  </si>
  <si>
    <t>K2 = 1.4
Глава 2.8, п.2.8.1.1</t>
  </si>
  <si>
    <t>(24.5% + 23.5% + 2.5% + 17.0%  + 10.0%) = 77.5%</t>
  </si>
  <si>
    <t>3</t>
  </si>
  <si>
    <r>
      <t xml:space="preserve"> </t>
    </r>
    <r>
      <rPr>
        <b/>
        <sz val="10"/>
        <rFont val="Arial"/>
        <family val="2"/>
        <charset val="204"/>
      </rPr>
      <t>ВЛИ-0,4 кВ</t>
    </r>
    <r>
      <rPr>
        <sz val="10"/>
        <rFont val="Arial"/>
        <family val="2"/>
        <charset val="204"/>
      </rPr>
      <t xml:space="preserve"> 
Общая стоимость                     строительства 236429,20                                             руб.,                                                                     в ценах 2001г.-35887,86руб. </t>
    </r>
  </si>
  <si>
    <t>СБЦ 2003г.                                               Раздел3.Табл.12 БЦП=2871,03; Раздел3.Табл.11п.1 стр.31  К1=2,4; Табл.11п.4 стр.31  К2=1,2;   К4=0,805; К5(удорож.)=4,09</t>
  </si>
  <si>
    <t>2871,03х2,4х1,2х0,805х4,09</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</si>
  <si>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</si>
  <si>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</si>
  <si>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</si>
  <si>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</si>
  <si>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</si>
  <si>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</si>
  <si>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</si>
  <si>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Ктек = 3.83
Письмо Минстроя России от 04.04.2018 №13606-ХМ/09</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</si>
  <si>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</si>
  <si>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</si>
  <si>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</si>
  <si>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</si>
  <si>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</si>
  <si>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</si>
  <si>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</si>
  <si>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</si>
  <si>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</si>
  <si>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</si>
  <si>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</si>
  <si>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Горгаз, Водоканал,Тепловые сети, НЭСК, Ростелеком</t>
  </si>
  <si>
    <t>9</t>
  </si>
  <si>
    <t>Итого без НДС</t>
  </si>
  <si>
    <t>Сумма от п.5 - 8</t>
  </si>
  <si>
    <t>10</t>
  </si>
  <si>
    <t>НДС</t>
  </si>
  <si>
    <t>20% от п.9</t>
  </si>
  <si>
    <t>11</t>
  </si>
  <si>
    <t>Всего по смете:</t>
  </si>
  <si>
    <t>Сумма от п.9-10</t>
  </si>
  <si>
    <t>Составил:</t>
  </si>
  <si>
    <t>Инженер-сметчик ООО "ГЭС"</t>
  </si>
  <si>
    <t>Лоскуткина С.Д. _____________________</t>
  </si>
  <si>
    <t>Проверил:</t>
  </si>
  <si>
    <t>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</si>
</sst>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s>
  <cellStyleXfs count="3">
    <xf numFmtId="0" fontId="0" fillId="0" borderId="0"/>
    <xf numFmtId="0" fontId="1" fillId="0" borderId="0"/>
    <xf numFmtId="0" fontId="1" fillId="0" borderId="0"/>
  </cellStyleXfs>
  <cellXfs count="113">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10"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5" fillId="0" borderId="11" xfId="1" applyNumberFormat="1" applyFont="1" applyBorder="1" applyAlignment="1">
      <alignment horizontal="center" vertical="top" wrapText="1"/>
    </xf>
    <xf numFmtId="0" fontId="1" fillId="0" borderId="9" xfId="1" applyNumberFormat="1" applyFont="1" applyBorder="1" applyAlignment="1">
      <alignment horizontal="left" vertical="center" wrapText="1"/>
    </xf>
    <xf numFmtId="0" fontId="1" fillId="0" borderId="12" xfId="1" applyNumberFormat="1" applyFont="1" applyBorder="1" applyAlignment="1">
      <alignment horizontal="left" vertical="center" wrapText="1"/>
    </xf>
    <xf numFmtId="0" fontId="1" fillId="0" borderId="11" xfId="1" applyNumberFormat="1" applyFont="1" applyBorder="1" applyAlignment="1">
      <alignment horizontal="left" vertical="center" wrapText="1"/>
    </xf>
    <xf numFmtId="0" fontId="1" fillId="0" borderId="0" xfId="1" applyNumberFormat="1" applyFont="1" applyBorder="1" applyAlignment="1">
      <alignment horizontal="center" vertical="top" wrapText="1"/>
    </xf>
    <xf numFmtId="4" fontId="1" fillId="0" borderId="13" xfId="1" applyNumberFormat="1" applyFont="1" applyBorder="1" applyAlignment="1">
      <alignment horizontal="right" vertical="top" wrapText="1"/>
    </xf>
    <xf numFmtId="49" fontId="15" fillId="0" borderId="14" xfId="1" applyNumberFormat="1" applyFont="1" applyBorder="1" applyAlignment="1">
      <alignment horizontal="center" vertical="top" wrapText="1"/>
    </xf>
    <xf numFmtId="0" fontId="15" fillId="0" borderId="10" xfId="1" applyNumberFormat="1" applyFont="1" applyBorder="1" applyAlignment="1">
      <alignment horizontal="left" vertical="top" wrapText="1"/>
    </xf>
    <xf numFmtId="0" fontId="1" fillId="0" borderId="15" xfId="1" applyNumberFormat="1" applyFont="1" applyBorder="1" applyAlignment="1">
      <alignment horizontal="center" vertical="center" wrapText="1"/>
    </xf>
    <xf numFmtId="0" fontId="1" fillId="0" borderId="16" xfId="1" applyNumberFormat="1" applyFont="1" applyBorder="1" applyAlignment="1">
      <alignment horizontal="center" vertical="center" wrapText="1"/>
    </xf>
    <xf numFmtId="0" fontId="1" fillId="0" borderId="17" xfId="1" applyNumberFormat="1" applyFont="1" applyBorder="1" applyAlignment="1">
      <alignment horizontal="center" vertical="center" wrapText="1"/>
    </xf>
    <xf numFmtId="0" fontId="1" fillId="0" borderId="10" xfId="1" applyNumberFormat="1" applyFont="1" applyBorder="1" applyAlignment="1">
      <alignment horizontal="center" vertical="top" wrapText="1"/>
    </xf>
    <xf numFmtId="4" fontId="1" fillId="0" borderId="10"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0" fontId="1" fillId="0" borderId="10" xfId="1" applyNumberFormat="1" applyFont="1" applyBorder="1" applyAlignment="1">
      <alignment horizontal="center" wrapText="1"/>
    </xf>
    <xf numFmtId="0" fontId="1" fillId="0" borderId="10" xfId="1" applyNumberFormat="1" applyFont="1" applyBorder="1" applyAlignment="1">
      <alignment horizontal="left" vertical="top" wrapText="1"/>
    </xf>
    <xf numFmtId="49" fontId="15" fillId="0" borderId="14" xfId="1" applyNumberFormat="1" applyFont="1" applyBorder="1" applyAlignment="1">
      <alignment horizontal="right" vertical="top" wrapText="1"/>
    </xf>
    <xf numFmtId="0" fontId="15" fillId="0" borderId="18" xfId="1" applyNumberFormat="1" applyFont="1" applyBorder="1" applyAlignment="1">
      <alignment horizontal="left" vertical="top" wrapText="1"/>
    </xf>
    <xf numFmtId="0" fontId="15" fillId="0" borderId="19" xfId="1" applyNumberFormat="1" applyFont="1" applyBorder="1" applyAlignment="1">
      <alignment horizontal="left" vertical="top" wrapText="1"/>
    </xf>
    <xf numFmtId="0" fontId="1" fillId="0" borderId="18" xfId="1" applyNumberFormat="1" applyBorder="1" applyAlignment="1">
      <alignment horizontal="left" vertical="top" wrapText="1"/>
    </xf>
    <xf numFmtId="0" fontId="1" fillId="0" borderId="20" xfId="1" applyNumberFormat="1" applyBorder="1" applyAlignment="1">
      <alignment horizontal="left" vertical="top" wrapText="1"/>
    </xf>
    <xf numFmtId="0" fontId="1" fillId="0" borderId="19" xfId="1" applyNumberFormat="1" applyBorder="1" applyAlignment="1">
      <alignment horizontal="left" vertical="top" wrapText="1"/>
    </xf>
    <xf numFmtId="0" fontId="1" fillId="0" borderId="13" xfId="1" applyNumberFormat="1" applyFont="1" applyBorder="1" applyAlignment="1">
      <alignment horizontal="left" vertical="top" wrapText="1"/>
    </xf>
    <xf numFmtId="0" fontId="15" fillId="0" borderId="21" xfId="1" applyNumberFormat="1" applyFont="1" applyBorder="1" applyAlignment="1">
      <alignment horizontal="left" vertical="top" wrapText="1"/>
    </xf>
    <xf numFmtId="0" fontId="15" fillId="0" borderId="22" xfId="1" applyNumberFormat="1" applyFont="1" applyBorder="1" applyAlignment="1">
      <alignment horizontal="left" vertical="top" wrapText="1"/>
    </xf>
    <xf numFmtId="0" fontId="15" fillId="0" borderId="23" xfId="1" applyNumberFormat="1" applyFont="1" applyBorder="1" applyAlignment="1">
      <alignment horizontal="left" vertical="top" wrapText="1"/>
    </xf>
    <xf numFmtId="0" fontId="15" fillId="0" borderId="24" xfId="1" applyNumberFormat="1" applyFont="1" applyBorder="1" applyAlignment="1">
      <alignment horizontal="left" vertical="top" wrapText="1"/>
    </xf>
    <xf numFmtId="0" fontId="15" fillId="0" borderId="24" xfId="1" applyNumberFormat="1" applyFont="1" applyBorder="1" applyAlignment="1">
      <alignment horizontal="righ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8"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32" xfId="1" applyNumberFormat="1" applyFont="1" applyBorder="1" applyAlignment="1">
      <alignment horizontal="right" vertical="top" wrapText="1"/>
    </xf>
    <xf numFmtId="49" fontId="15" fillId="0" borderId="10" xfId="1" applyNumberFormat="1" applyFont="1" applyBorder="1" applyAlignment="1">
      <alignment horizontal="right" vertical="top" wrapText="1"/>
    </xf>
    <xf numFmtId="0" fontId="1" fillId="0" borderId="9" xfId="1" applyNumberFormat="1" applyFont="1" applyBorder="1" applyAlignment="1">
      <alignment horizontal="center" vertical="top" wrapText="1"/>
    </xf>
    <xf numFmtId="0" fontId="1" fillId="0" borderId="11" xfId="1" applyNumberFormat="1" applyFont="1" applyBorder="1" applyAlignment="1">
      <alignment horizontal="center" vertical="top" wrapText="1"/>
    </xf>
    <xf numFmtId="0" fontId="1" fillId="0" borderId="12" xfId="1" applyNumberFormat="1" applyFont="1" applyBorder="1" applyAlignment="1">
      <alignment horizontal="center" vertical="top" wrapText="1"/>
    </xf>
    <xf numFmtId="0" fontId="1" fillId="0" borderId="9" xfId="0" applyFont="1" applyBorder="1" applyAlignment="1">
      <alignment horizontal="center" vertical="center" wrapText="1"/>
    </xf>
    <xf numFmtId="2" fontId="1" fillId="0" borderId="10" xfId="0" applyNumberFormat="1" applyFont="1" applyBorder="1" applyAlignment="1">
      <alignment horizontal="center" vertical="center"/>
    </xf>
    <xf numFmtId="0" fontId="1" fillId="0" borderId="18"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4" fontId="1" fillId="0" borderId="14" xfId="1" applyNumberFormat="1" applyFont="1" applyBorder="1" applyAlignment="1">
      <alignment horizontal="right" vertical="top" wrapText="1"/>
    </xf>
    <xf numFmtId="49" fontId="15" fillId="0" borderId="24" xfId="1" applyNumberFormat="1" applyFont="1" applyBorder="1" applyAlignment="1">
      <alignment horizontal="right" vertical="top" wrapText="1"/>
    </xf>
    <xf numFmtId="49" fontId="15" fillId="0" borderId="28" xfId="1" applyNumberFormat="1" applyFont="1" applyBorder="1" applyAlignment="1">
      <alignment horizontal="righ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49" fontId="15" fillId="0" borderId="32" xfId="1" applyNumberFormat="1" applyFont="1" applyBorder="1" applyAlignment="1">
      <alignment horizontal="righ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5" fillId="0" borderId="12" xfId="1" applyNumberFormat="1" applyFont="1" applyBorder="1" applyAlignment="1">
      <alignment horizontal="left" vertical="top" wrapText="1"/>
    </xf>
    <xf numFmtId="0" fontId="15" fillId="0" borderId="32" xfId="1" applyNumberFormat="1" applyFont="1" applyBorder="1" applyAlignment="1">
      <alignment horizontal="left" vertical="top" wrapText="1"/>
    </xf>
    <xf numFmtId="4" fontId="15" fillId="0" borderId="32"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5" fillId="0" borderId="10" xfId="1" applyNumberFormat="1" applyFont="1" applyBorder="1" applyAlignment="1">
      <alignment horizontal="left" vertical="top" wrapText="1"/>
    </xf>
    <xf numFmtId="4" fontId="15" fillId="0" borderId="10"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9"/>
  <sheetViews>
    <sheetView tabSelected="1" zoomScaleNormal="100" workbookViewId="0">
      <selection activeCell="A4" sqref="A4:D10"/>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63.75"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94.5" customHeight="1" x14ac:dyDescent="0.2">
      <c r="A19" s="43" t="s">
        <v>21</v>
      </c>
      <c r="B19" s="44" t="s">
        <v>22</v>
      </c>
      <c r="C19" s="45"/>
      <c r="D19" s="46" t="s">
        <v>23</v>
      </c>
      <c r="E19" s="47"/>
      <c r="F19" s="47"/>
      <c r="G19" s="48"/>
      <c r="H19" s="49" t="s">
        <v>24</v>
      </c>
      <c r="I19" s="50">
        <f>58793.73*(0.018/0.2)*1*4.09*0.85</f>
        <v>18395.676211049995</v>
      </c>
    </row>
    <row r="20" spans="1:10" ht="15" customHeight="1" x14ac:dyDescent="0.2">
      <c r="A20" s="51"/>
      <c r="B20" s="52" t="s">
        <v>25</v>
      </c>
      <c r="C20" s="52"/>
      <c r="D20" s="53"/>
      <c r="E20" s="54"/>
      <c r="F20" s="54"/>
      <c r="G20" s="55"/>
      <c r="H20" s="56"/>
      <c r="I20" s="57"/>
    </row>
    <row r="21" spans="1:10" ht="27" customHeight="1" x14ac:dyDescent="0.2">
      <c r="A21" s="51"/>
      <c r="B21" s="58" t="s">
        <v>26</v>
      </c>
      <c r="C21" s="58"/>
      <c r="D21" s="58" t="s">
        <v>27</v>
      </c>
      <c r="E21" s="58"/>
      <c r="F21" s="58"/>
      <c r="G21" s="58"/>
      <c r="H21" s="56"/>
      <c r="I21" s="57"/>
    </row>
    <row r="22" spans="1:10" ht="39" customHeight="1" x14ac:dyDescent="0.2">
      <c r="A22" s="51"/>
      <c r="B22" s="44"/>
      <c r="C22" s="45"/>
      <c r="D22" s="58" t="s">
        <v>28</v>
      </c>
      <c r="E22" s="58"/>
      <c r="F22" s="58"/>
      <c r="G22" s="58"/>
      <c r="H22" s="56"/>
      <c r="I22" s="57"/>
    </row>
    <row r="23" spans="1:10" ht="24" customHeight="1" x14ac:dyDescent="0.2">
      <c r="A23" s="51"/>
      <c r="B23" s="58" t="s">
        <v>29</v>
      </c>
      <c r="C23" s="58"/>
      <c r="D23" s="59"/>
      <c r="E23" s="59"/>
      <c r="F23" s="59"/>
      <c r="G23" s="59"/>
      <c r="H23" s="60" t="s">
        <v>30</v>
      </c>
      <c r="I23" s="57"/>
    </row>
    <row r="24" spans="1:10" ht="115.5" customHeight="1" x14ac:dyDescent="0.2">
      <c r="A24" s="61" t="s">
        <v>31</v>
      </c>
      <c r="B24" s="62" t="s">
        <v>32</v>
      </c>
      <c r="C24" s="63"/>
      <c r="D24" s="64" t="s">
        <v>33</v>
      </c>
      <c r="E24" s="65"/>
      <c r="F24" s="65"/>
      <c r="G24" s="66"/>
      <c r="H24" s="67" t="s">
        <v>34</v>
      </c>
      <c r="I24" s="50">
        <f>(11960+0*13)*0.6*1.4*1.1*0.775*4.09</f>
        <v>35029.034039999999</v>
      </c>
    </row>
    <row r="25" spans="1:10" ht="14.25" customHeight="1" x14ac:dyDescent="0.2">
      <c r="A25" s="61"/>
      <c r="B25" s="68" t="s">
        <v>25</v>
      </c>
      <c r="C25" s="69"/>
      <c r="D25" s="68"/>
      <c r="E25" s="70"/>
      <c r="F25" s="70"/>
      <c r="G25" s="69"/>
      <c r="H25" s="71"/>
      <c r="I25" s="72"/>
    </row>
    <row r="26" spans="1:10" ht="26.25" customHeight="1" x14ac:dyDescent="0.2">
      <c r="A26" s="61"/>
      <c r="B26" s="73" t="s">
        <v>26</v>
      </c>
      <c r="C26" s="74"/>
      <c r="D26" s="73" t="s">
        <v>35</v>
      </c>
      <c r="E26" s="75"/>
      <c r="F26" s="75"/>
      <c r="G26" s="74"/>
      <c r="H26" s="76"/>
      <c r="I26" s="77"/>
    </row>
    <row r="27" spans="1:10" ht="38.25" customHeight="1" x14ac:dyDescent="0.2">
      <c r="A27" s="61"/>
      <c r="B27" s="73"/>
      <c r="C27" s="74"/>
      <c r="D27" s="73" t="s">
        <v>28</v>
      </c>
      <c r="E27" s="75"/>
      <c r="F27" s="75"/>
      <c r="G27" s="74"/>
      <c r="H27" s="76"/>
      <c r="I27" s="77"/>
    </row>
    <row r="28" spans="1:10" ht="27.75" customHeight="1" x14ac:dyDescent="0.2">
      <c r="A28" s="61"/>
      <c r="B28" s="73"/>
      <c r="C28" s="74"/>
      <c r="D28" s="73" t="s">
        <v>36</v>
      </c>
      <c r="E28" s="75"/>
      <c r="F28" s="75"/>
      <c r="G28" s="74"/>
      <c r="H28" s="76"/>
      <c r="I28" s="77"/>
    </row>
    <row r="29" spans="1:10" ht="25.5" customHeight="1" x14ac:dyDescent="0.2">
      <c r="A29" s="61"/>
      <c r="B29" s="73"/>
      <c r="C29" s="74"/>
      <c r="D29" s="73" t="s">
        <v>37</v>
      </c>
      <c r="E29" s="75"/>
      <c r="F29" s="75"/>
      <c r="G29" s="74"/>
      <c r="H29" s="76"/>
      <c r="I29" s="77"/>
    </row>
    <row r="30" spans="1:10" ht="54.75" customHeight="1" x14ac:dyDescent="0.2">
      <c r="A30" s="61"/>
      <c r="B30" s="78" t="s">
        <v>29</v>
      </c>
      <c r="C30" s="79"/>
      <c r="D30" s="78"/>
      <c r="E30" s="80"/>
      <c r="F30" s="80"/>
      <c r="G30" s="79"/>
      <c r="H30" s="81" t="s">
        <v>38</v>
      </c>
      <c r="I30" s="82"/>
    </row>
    <row r="31" spans="1:10" ht="93" customHeight="1" x14ac:dyDescent="0.2">
      <c r="A31" s="83" t="s">
        <v>39</v>
      </c>
      <c r="B31" s="84" t="s">
        <v>40</v>
      </c>
      <c r="C31" s="85"/>
      <c r="D31" s="84" t="s">
        <v>41</v>
      </c>
      <c r="E31" s="86"/>
      <c r="F31" s="86"/>
      <c r="G31" s="85"/>
      <c r="H31" s="87" t="s">
        <v>42</v>
      </c>
      <c r="I31" s="88">
        <f>2871.03*2.4*1.2*0.805*4.09</f>
        <v>27223.841443679998</v>
      </c>
    </row>
    <row r="32" spans="1:10" ht="106.5" customHeight="1" x14ac:dyDescent="0.2">
      <c r="A32" s="61" t="s">
        <v>43</v>
      </c>
      <c r="B32" s="62" t="s">
        <v>44</v>
      </c>
      <c r="C32" s="63"/>
      <c r="D32" s="89" t="s">
        <v>45</v>
      </c>
      <c r="E32" s="90"/>
      <c r="F32" s="90"/>
      <c r="G32" s="91"/>
      <c r="H32" s="92" t="s">
        <v>46</v>
      </c>
      <c r="I32" s="93">
        <f>(0+800*1)*1*0.5*3.83</f>
        <v>1532</v>
      </c>
    </row>
    <row r="33" spans="1:256" ht="15.75" customHeight="1" x14ac:dyDescent="0.2">
      <c r="A33" s="94" t="s">
        <v>47</v>
      </c>
      <c r="B33" s="68" t="s">
        <v>25</v>
      </c>
      <c r="C33" s="69"/>
      <c r="D33" s="68"/>
      <c r="E33" s="70"/>
      <c r="F33" s="70"/>
      <c r="G33" s="69"/>
      <c r="H33" s="71"/>
      <c r="I33" s="72"/>
    </row>
    <row r="34" spans="1:256" ht="12.75" customHeight="1" x14ac:dyDescent="0.2">
      <c r="A34" s="95" t="s">
        <v>47</v>
      </c>
      <c r="B34" s="96" t="s">
        <v>48</v>
      </c>
      <c r="C34" s="97"/>
      <c r="D34" s="96" t="s">
        <v>49</v>
      </c>
      <c r="E34" s="98"/>
      <c r="F34" s="98"/>
      <c r="G34" s="97"/>
      <c r="H34" s="76"/>
      <c r="I34" s="77"/>
    </row>
    <row r="35" spans="1:256" ht="38.25" customHeight="1" x14ac:dyDescent="0.2">
      <c r="A35" s="95" t="s">
        <v>47</v>
      </c>
      <c r="B35" s="96"/>
      <c r="C35" s="97"/>
      <c r="D35" s="96" t="s">
        <v>50</v>
      </c>
      <c r="E35" s="98"/>
      <c r="F35" s="98"/>
      <c r="G35" s="97"/>
      <c r="H35" s="76"/>
      <c r="I35" s="77"/>
    </row>
    <row r="36" spans="1:256" ht="22.5" customHeight="1" x14ac:dyDescent="0.2">
      <c r="A36" s="99" t="s">
        <v>47</v>
      </c>
      <c r="B36" s="100" t="s">
        <v>29</v>
      </c>
      <c r="C36" s="101"/>
      <c r="D36" s="100"/>
      <c r="E36" s="102"/>
      <c r="F36" s="102"/>
      <c r="G36" s="101"/>
      <c r="H36" s="81" t="s">
        <v>51</v>
      </c>
      <c r="I36" s="82"/>
    </row>
    <row r="37" spans="1:256" ht="12.75" customHeight="1" x14ac:dyDescent="0.2">
      <c r="A37" s="99" t="s">
        <v>52</v>
      </c>
      <c r="B37" s="103" t="s">
        <v>53</v>
      </c>
      <c r="C37" s="104"/>
      <c r="D37" s="103"/>
      <c r="E37" s="105"/>
      <c r="F37" s="105"/>
      <c r="G37" s="104"/>
      <c r="H37" s="106"/>
      <c r="I37" s="107">
        <f>I19+I24+I31+I32</f>
        <v>82180.551694729991</v>
      </c>
    </row>
    <row r="38" spans="1:256" ht="12.75" customHeight="1" x14ac:dyDescent="0.2">
      <c r="A38" s="83" t="s">
        <v>54</v>
      </c>
      <c r="B38" s="108" t="s">
        <v>55</v>
      </c>
      <c r="C38" s="109"/>
      <c r="D38" s="108"/>
      <c r="E38" s="110"/>
      <c r="F38" s="110"/>
      <c r="G38" s="109"/>
      <c r="H38" s="60" t="s">
        <v>56</v>
      </c>
      <c r="I38" s="57">
        <f>I37*0.1</f>
        <v>8218.0551694730002</v>
      </c>
    </row>
    <row r="39" spans="1:256" ht="39.75" customHeight="1" x14ac:dyDescent="0.2">
      <c r="A39" s="83" t="s">
        <v>57</v>
      </c>
      <c r="B39" s="108" t="s">
        <v>58</v>
      </c>
      <c r="C39" s="109"/>
      <c r="D39" s="108"/>
      <c r="E39" s="110"/>
      <c r="F39" s="110"/>
      <c r="G39" s="109"/>
      <c r="H39" s="60" t="s">
        <v>59</v>
      </c>
      <c r="I39" s="57">
        <v>21400.44</v>
      </c>
    </row>
    <row r="40" spans="1:256" ht="25.5" customHeight="1" x14ac:dyDescent="0.2">
      <c r="A40" s="83" t="s">
        <v>60</v>
      </c>
      <c r="B40" s="108" t="s">
        <v>61</v>
      </c>
      <c r="C40" s="109"/>
      <c r="D40" s="46" t="s">
        <v>62</v>
      </c>
      <c r="E40" s="47"/>
      <c r="F40" s="47"/>
      <c r="G40" s="48"/>
      <c r="H40" s="60" t="s">
        <v>59</v>
      </c>
      <c r="I40" s="57">
        <v>15000</v>
      </c>
    </row>
    <row r="41" spans="1:256" ht="12.75" customHeight="1" x14ac:dyDescent="0.2">
      <c r="A41" s="83" t="s">
        <v>63</v>
      </c>
      <c r="B41" s="108" t="s">
        <v>64</v>
      </c>
      <c r="C41" s="109"/>
      <c r="D41" s="108"/>
      <c r="E41" s="110"/>
      <c r="F41" s="110"/>
      <c r="G41" s="109"/>
      <c r="H41" s="60" t="s">
        <v>65</v>
      </c>
      <c r="I41" s="57">
        <f>I37+I38+I39+I40</f>
        <v>126799.04686420299</v>
      </c>
    </row>
    <row r="42" spans="1:256" ht="12.75" customHeight="1" x14ac:dyDescent="0.2">
      <c r="A42" s="83" t="s">
        <v>66</v>
      </c>
      <c r="B42" s="108" t="s">
        <v>67</v>
      </c>
      <c r="C42" s="109"/>
      <c r="D42" s="108"/>
      <c r="E42" s="110"/>
      <c r="F42" s="110"/>
      <c r="G42" s="109"/>
      <c r="H42" s="60" t="s">
        <v>68</v>
      </c>
      <c r="I42" s="57">
        <f>ROUND(I41*20%,2)</f>
        <v>25359.81</v>
      </c>
    </row>
    <row r="43" spans="1:256" ht="12.75" customHeight="1" x14ac:dyDescent="0.2">
      <c r="A43" s="83" t="s">
        <v>69</v>
      </c>
      <c r="B43" s="103" t="s">
        <v>70</v>
      </c>
      <c r="C43" s="104"/>
      <c r="D43" s="103"/>
      <c r="E43" s="105"/>
      <c r="F43" s="105"/>
      <c r="G43" s="104"/>
      <c r="H43" s="111" t="s">
        <v>71</v>
      </c>
      <c r="I43" s="112">
        <f>I41+I42</f>
        <v>152158.856864203</v>
      </c>
    </row>
    <row r="45" spans="1:256" ht="12.75" customHeight="1" x14ac:dyDescent="0.25">
      <c r="A45" s="7" t="s">
        <v>72</v>
      </c>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ht="13.5" customHeight="1" x14ac:dyDescent="0.25">
      <c r="A46" s="17" t="s">
        <v>73</v>
      </c>
      <c r="B46" s="17"/>
      <c r="C46" s="1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ht="18" customHeight="1" x14ac:dyDescent="0.25">
      <c r="A47" s="17" t="s">
        <v>74</v>
      </c>
      <c r="B47" s="17"/>
      <c r="C47" s="1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ht="18.75" customHeight="1" x14ac:dyDescent="0.25">
      <c r="A48" s="19" t="s">
        <v>75</v>
      </c>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row>
    <row r="49" spans="1:256" ht="17.25" customHeight="1" x14ac:dyDescent="0.25">
      <c r="A49" s="7" t="s">
        <v>76</v>
      </c>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7"/>
      <c r="IU49" s="7"/>
      <c r="IV49" s="7"/>
    </row>
  </sheetData>
  <mergeCells count="58">
    <mergeCell ref="B42:C42"/>
    <mergeCell ref="D42:G42"/>
    <mergeCell ref="B43:C43"/>
    <mergeCell ref="D43:G43"/>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ВЛИ-0,4кВ КТП-252 Бандорин А.Е.</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2019-04-12T04:46:07Z</dcterms:created>
  <dcterms:modified xsi:type="dcterms:W3CDTF">2019-04-12T04:46:27Z</dcterms:modified>
</cp:coreProperties>
</file>