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Пр. работы" sheetId="1" r:id="rId1"/>
  </sheets>
  <definedNames>
    <definedName name="_xlnm.Print_Area" localSheetId="0">'Пр. работы'!$A$1:$I$59</definedName>
  </definedNames>
  <calcPr calcId="145621"/>
</workbook>
</file>

<file path=xl/calcChain.xml><?xml version="1.0" encoding="utf-8"?>
<calcChain xmlns="http://schemas.openxmlformats.org/spreadsheetml/2006/main">
  <c r="I45" i="1" l="1"/>
  <c r="I42" i="1"/>
  <c r="I43" i="1" s="1"/>
  <c r="I41" i="1"/>
  <c r="I39" i="1"/>
  <c r="I37" i="1"/>
  <c r="I35" i="1"/>
  <c r="I33" i="1"/>
  <c r="I30" i="1"/>
  <c r="I29" i="1"/>
  <c r="I28" i="1"/>
  <c r="I26" i="1"/>
  <c r="I25" i="1"/>
  <c r="G9" i="1"/>
  <c r="I47" i="1" l="1"/>
  <c r="I48" i="1" l="1"/>
  <c r="I49" i="1" s="1"/>
</calcChain>
</file>

<file path=xl/sharedStrings.xml><?xml version="1.0" encoding="utf-8"?>
<sst xmlns="http://schemas.openxmlformats.org/spreadsheetml/2006/main" count="85" uniqueCount="75">
  <si>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</si>
  <si>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</si>
  <si>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</si>
  <si>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</si>
  <si>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</si>
  <si>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</si>
  <si>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_____________А.Н. Куликов</t>
  </si>
  <si>
    <t>" _____ "  _______________  2020 г.</t>
  </si>
  <si>
    <t xml:space="preserve">Смета </t>
  </si>
  <si>
    <t>на рабочую документацию</t>
  </si>
  <si>
    <t>Проектирование новой ТП по типу К-42-1000, ул. Верхняя, б/н.</t>
  </si>
  <si>
    <t>Проектирование трансформатора ТМГ - 630-6/0,4 (2шт.) в новой ТП, ул. Верхняя, б/н.</t>
  </si>
  <si>
    <t>Проектирование камер КСО394-03 (6шт.), КСО394-04 (2шт.), шинный мост ШМР (1шт.) в новой ТП, ул. Верхняя, б/н.</t>
  </si>
  <si>
    <t>Проектирование панелей ЩО70-1-03 (3шт.), ЩО70-1-44 (2шт.), ЩО70-1-73 (2шт.) в новой ТП, ул. Верхняя, б/н.</t>
  </si>
  <si>
    <t>Проектирование  2КЛ - 6кВ от новой ТП до соединения с кабелем направления "ТП 9 - ТП 278", ул. Верхняя, б/н.</t>
  </si>
  <si>
    <t>Проектирование  2КЛ - 6кВ от новой ТП до соединения с кабелем направления "ТП 9 - ТП 1244", ул. Верхняя, б/н.</t>
  </si>
  <si>
    <t>Проектирование  КЛ - 6кВ от новой ТП до соединения с кабелем направления "ТП 9 - РП - Кожзавод", ул. Верхняя, б/н.</t>
  </si>
  <si>
    <t>Проектирование  КЛ - 6кВ от новой ТП до соединения с кабелем направления "ТП 9 - ТП 1343", ул. Верхняя, б/н.</t>
  </si>
  <si>
    <t>Проектирование  4КЛ - 0,4кВ от новой ТП до ВРУ ж/д, ул. Верхняя, б/н.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</si>
  <si>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</si>
  <si>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</si>
  <si>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</si>
  <si>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</si>
  <si>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</si>
  <si>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 xml:space="preserve">Строительство ТП  по типу К-42-1000 Общая стоимость строительства 2524631,27 руб. в ценах 2001г.- 381825,66 руб. </t>
  </si>
  <si>
    <t>СБЦ 2003г. Раздел3.
Табл.11 БЦП=33409,75;Раздел3. Табл. А12 п.2 К2=0,25; К3(удорож.)=4,32</t>
  </si>
  <si>
    <t>33409,75х0,25х4,32</t>
  </si>
  <si>
    <t>Установка трансформаторов ТМГ-630-6/0,4кВ-2шт. Общая стоимость      1114825,14 руб. в ценах 2001г.- 176619,95</t>
  </si>
  <si>
    <t xml:space="preserve">СБЦ 2003г.                                               Раздел3.Табл.11 БЦП=15895,80; Раздел1. стр.10 п.1.8.4 К1=0,7; Раздел 3.Табл.А12 п.2 К2= 0,85;   К4(удорож.)=4,32; </t>
  </si>
  <si>
    <t>15895,80х0,7х0,85х4,32</t>
  </si>
  <si>
    <t xml:space="preserve"> Установка камер:  КСО-394-03 (6шт),  КСО-394-04 (2шт) Общая стоимость     802214,87 руб., в ценах 2001г.- 127093,61</t>
  </si>
  <si>
    <t xml:space="preserve">СБЦ 2003г.                                               Раздел3.Табл.11 БЦП=11438,42; Раздел1. стр.10 п.1.8.4 К1=0,7; Раздел 3.Табл.А12 п.2 К2= 0,85;   К4(удорож.)=4,32; </t>
  </si>
  <si>
    <t>11438,42х0,7х0,85х4,32</t>
  </si>
  <si>
    <t>Установка линейных панелей   ЩО-70-1-03  (3шт) вводных панелей   ЩО-70-1-44  (2шт),   секционных панелей   ЩО-70-1-73 (2шт) Общая стоимость                      1621276,50 руб., В ценах 2001г.- 256856,23</t>
  </si>
  <si>
    <t xml:space="preserve">СБЦ 2003г.                                               Раздел3.Табл.11 БЦП=22474,92; Раздел1. стр.10 п.1.8.4 К1=0,7; Раздел 3.Табл.А12 п.2 К2= 0,85;   К4(удорож.)=4,32; </t>
  </si>
  <si>
    <t>22474,92х0,7х0,85х4,32</t>
  </si>
  <si>
    <t>Кабельные линии напряжением до 35 кВ интервалы протяженности до 100 м (ТП 9 - ТП 278)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</si>
  <si>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Количество=2</t>
  </si>
  <si>
    <t>(A + B * Хзад) * Количество *  Kст * Ктек * К2 * (1+ дроб.ч.К1)
(11,960тыс.руб + 0 тыс.руб *1)* 2  * 0,6 * 4,32 * 1,4 * (1+0,1) * 0,825</t>
  </si>
  <si>
    <t>Коэффициенты:                                 Стадия: Рабочая документация</t>
  </si>
  <si>
    <t>Кст = 0,6 Ктек = 4,32 Письмо Минстроя России от 19.02.2020 №5414-ИФ/09                                К1=1.1 Глава 2.8, п.2.8.1.1              К2=1,4 Глава 2.8, п.2.8.1.1</t>
  </si>
  <si>
    <t>Кабельные линии напряжением до 35 кВ интервалы протяженности до 100 м (ТП 9 - ТП 1244)</t>
  </si>
  <si>
    <t>Кабельные линии напряжением до 35 кВ интервалы протяженности до 100 м (ТП 9 - РП - Кожзавод)</t>
  </si>
  <si>
    <t>Коммунальные инженерные сети и сооружения, 2012г. Раздел 3. Таблица 17. Квартальные, межквартальные, уличные кабельные электросети п.3  А=11,960 тыс.руб; В=0тыс.руб.; Осн. Показ. Х= объект Количество=1</t>
  </si>
  <si>
    <t>(A + B * Хзад) * Количество *  Kст * Ктек * К2 * (1+ дроб.ч.К1)
(11,960тыс.руб + 0 тыс.руб *1)* 1  * 0,6 * 4,32 * 1,4 * (1+0,1) * 0,825</t>
  </si>
  <si>
    <t>Кабельные линии напряжением до 35 кВ интервалы протяженности свыше 100 до 500 м (ТП 9 - ТП 1343)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</si>
  <si>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125 (м) Количество=1</t>
  </si>
  <si>
    <t>(A + B * Хзад) * Количество *  Kст * Ктек * К2 * (1+ дроб.ч.К1)
(7,763тыс.руб + 0,042 тыс.руб *125)*1* 0,6 * 4,32 * 1,4 * (1+0,1) * 0,825</t>
  </si>
  <si>
    <t>Кабельные линии напряжением до 35 кВ интервалы протяженности свыше 100 до 500 м от (ТП новая - ВРУ ж/д)</t>
  </si>
  <si>
    <t>Коммунальные инженерные сети и сооружения, 2012г. Раздел 3. Таблица 17. Квартальные, межквартальные, уличные кабельные электросети п.3  А=7,763 тыс.руб; В=0,042тыс.руб.; Осн. Показ. Х= 160 (м) Количество=4</t>
  </si>
  <si>
    <t>(A + B * Хзад) * Количество *  Kст * Ктек * К2 * (1+ дроб.ч.К1)
(7,763тыс.руб + 0,042 тыс.руб *160)*4* 0,6 * 4,32 * 1,4 * (1+0,1) * 0,775</t>
  </si>
  <si>
    <t xml:space="preserve">Релейная защита электрических сетей напряжением до 20 кВ </t>
  </si>
  <si>
    <t>Объекты энергетики (ОАО РАО "ЕЭС России") 2003г.  Раздел 4.2. Отдельные виды работ для электросетей напряжением до 20кВ. Таблица 28. Релейная защита электрических сетей напряжением до 20кВ п.1                                               В=1.22 тыс.руб. Осн. Показ. Х=1 (1сеть) Количество =2               Коэфф.перехода в тек. цены: Ктек=4,32 Стадия: Рабочий проект                 Кст=0,68</t>
  </si>
  <si>
    <t>Срп(п)=(ф+вх)*К2(1)*Кинд*К3(0+1220*2)*0,68*4,32</t>
  </si>
  <si>
    <t>Расчет токов короткого замыкания</t>
  </si>
  <si>
    <t>СБЦ 2003г. Раздел 4.2 Табл.30 п.1  Раздел 4.2 Табл.30  столбец 7 К2(1)</t>
  </si>
  <si>
    <t>Срп(п)=(а+вх)*К2(1)*    *Кинд *К3           (0+800*5)*0,5*4,32</t>
  </si>
  <si>
    <t>Сбор исходных данных</t>
  </si>
  <si>
    <t>10% с п.1-11</t>
  </si>
  <si>
    <t xml:space="preserve">Инженерно-геодезические изыскания </t>
  </si>
  <si>
    <t>Согласование  с организациями города</t>
  </si>
  <si>
    <t>Гор.газ, Тепловые сети, НЭСК, Ростелеком</t>
  </si>
  <si>
    <t xml:space="preserve">Расчет фундамента </t>
  </si>
  <si>
    <t xml:space="preserve">Итого </t>
  </si>
  <si>
    <t>НДС</t>
  </si>
  <si>
    <t>Всего по смете:</t>
  </si>
  <si>
    <t>Исполнитель:</t>
  </si>
  <si>
    <t>Инженер-сметчик ООО "ГЭС"</t>
  </si>
  <si>
    <t>С.А. Балтаева_____________________</t>
  </si>
  <si>
    <t>Проверил:</t>
  </si>
  <si>
    <t>Шокурова Ю.Н.______________________</t>
  </si>
  <si>
    <t>Приложение № 2 к договору № 1937 П от"17"июля 2020 г.</t>
  </si>
  <si>
    <t xml:space="preserve">Генеральный директор </t>
  </si>
  <si>
    <t xml:space="preserve"> ЗАО "СПГЭС"</t>
  </si>
  <si>
    <t>_____________С.В. Козин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</si>
</sst>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8">
    <xf numFmtId="0" fontId="0" fillId="0" borderId="0" xfId="0"/>
    <xf numFmtId="0" fontId="2" fillId="0" borderId="0" xfId="0" applyFont="1"/>
    <xf numFmtId="0" fontId="0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0" applyNumberFormat="1" applyFont="1" applyAlignment="1">
      <alignment horizontal="left"/>
    </xf>
    <xf numFmtId="0" fontId="4" fillId="0" borderId="0" xfId="0" applyNumberFormat="1" applyFont="1" applyAlignment="1"/>
    <xf numFmtId="0" fontId="5" fillId="0" borderId="0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right" vertical="top" wrapText="1"/>
    </xf>
    <xf numFmtId="9" fontId="2" fillId="0" borderId="8" xfId="0" applyNumberFormat="1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right" vertical="top" wrapText="1"/>
    </xf>
    <xf numFmtId="0" fontId="7" fillId="0" borderId="8" xfId="0" applyNumberFormat="1" applyFont="1" applyBorder="1" applyAlignment="1">
      <alignment horizontal="right" vertical="top" wrapText="1"/>
    </xf>
    <xf numFmtId="0" fontId="7" fillId="0" borderId="8" xfId="0" applyNumberFormat="1" applyFont="1" applyBorder="1" applyAlignment="1">
      <alignment horizontal="left" vertical="top" wrapText="1"/>
    </xf>
    <xf numFmtId="4" fontId="7" fillId="0" borderId="8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1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>
      <alignment horizontal="left" vertical="top" wrapText="1"/>
    </xf>
    <xf numFmtId="0" fontId="7" fillId="0" borderId="10" xfId="0" applyNumberFormat="1" applyFont="1" applyBorder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60"/>
  <sheetViews>
    <sheetView tabSelected="1" zoomScale="70" zoomScaleNormal="70" workbookViewId="0">
      <selection activeCell="G9" sqref="G9"/>
    </sheetView>
  </sheetViews>
  <sheetFormatPr defaultColWidth="11.5703125" defaultRowHeight="12.75" x14ac:dyDescent="0.2"/>
  <cols>
    <col min="1" max="1" width="4.42578125" style="39" customWidth="1"/>
    <col min="2" max="2" width="17" style="39" customWidth="1"/>
    <col min="3" max="3" width="13.140625" style="39" customWidth="1"/>
    <col min="4" max="6" width="9.28515625" style="39" customWidth="1"/>
    <col min="7" max="7" width="7.7109375" style="39" customWidth="1"/>
    <col min="8" max="8" width="18.5703125" style="39" customWidth="1"/>
    <col min="9" max="9" width="16.42578125" style="39" customWidth="1"/>
    <col min="10" max="10" width="19.7109375" style="2" customWidth="1"/>
    <col min="11" max="16384" width="11.5703125" style="2"/>
  </cols>
  <sheetData>
    <row r="1" spans="1:10" ht="15.75" x14ac:dyDescent="0.25">
      <c r="A1" s="1"/>
      <c r="B1" s="84" t="s">
        <v>71</v>
      </c>
      <c r="C1" s="84"/>
      <c r="D1" s="84"/>
      <c r="E1" s="84"/>
      <c r="F1" s="84"/>
      <c r="G1" s="84"/>
      <c r="H1" s="84"/>
      <c r="I1" s="84"/>
      <c r="J1" s="84"/>
    </row>
    <row r="2" spans="1:10" s="1" customFormat="1" ht="15.75" x14ac:dyDescent="0.25">
      <c r="F2" s="3"/>
      <c r="G2" s="3"/>
      <c r="H2" s="3"/>
      <c r="I2" s="3"/>
    </row>
    <row r="3" spans="1:10" s="1" customFormat="1" ht="15.75" x14ac:dyDescent="0.25">
      <c r="A3" s="84" t="s">
        <v>0</v>
      </c>
      <c r="B3" s="84"/>
      <c r="F3" s="3"/>
      <c r="G3" s="85" t="s">
        <v>1</v>
      </c>
      <c r="H3" s="85"/>
      <c r="I3" s="3"/>
    </row>
    <row r="4" spans="1:10" s="1" customFormat="1" ht="15.75" x14ac:dyDescent="0.25">
      <c r="A4" s="4" t="s">
        <v>2</v>
      </c>
      <c r="F4" s="3"/>
      <c r="G4" s="1" t="s">
        <v>3</v>
      </c>
      <c r="I4" s="3"/>
    </row>
    <row r="5" spans="1:10" s="1" customFormat="1" ht="15.75" x14ac:dyDescent="0.25">
      <c r="A5" s="4" t="s">
        <v>4</v>
      </c>
      <c r="C5" s="5"/>
      <c r="D5" s="5"/>
      <c r="E5" s="5"/>
      <c r="F5" s="5"/>
      <c r="G5" s="1" t="s">
        <v>72</v>
      </c>
      <c r="I5" s="6"/>
      <c r="J5" s="5"/>
    </row>
    <row r="6" spans="1:10" s="1" customFormat="1" ht="15.75" x14ac:dyDescent="0.25">
      <c r="A6" s="4" t="s">
        <v>5</v>
      </c>
      <c r="C6" s="5"/>
      <c r="D6" s="5"/>
      <c r="E6" s="5"/>
      <c r="F6" s="5"/>
      <c r="G6" s="1" t="s">
        <v>73</v>
      </c>
      <c r="I6" s="6"/>
      <c r="J6" s="5"/>
    </row>
    <row r="7" spans="1:10" s="1" customFormat="1" ht="15.75" x14ac:dyDescent="0.25">
      <c r="A7" s="5"/>
      <c r="C7" s="5"/>
      <c r="D7" s="5"/>
      <c r="E7" s="5"/>
      <c r="F7" s="5"/>
      <c r="I7" s="6"/>
      <c r="J7" s="5"/>
    </row>
    <row r="8" spans="1:10" s="1" customFormat="1" ht="21.75" customHeight="1" x14ac:dyDescent="0.25">
      <c r="A8" s="4" t="s">
        <v>6</v>
      </c>
      <c r="C8" s="5"/>
      <c r="D8" s="5"/>
      <c r="E8" s="5"/>
      <c r="F8" s="5"/>
      <c r="G8" s="7" t="s">
        <v>74</v>
      </c>
      <c r="I8" s="5"/>
      <c r="J8" s="5"/>
    </row>
    <row r="9" spans="1:10" ht="18" customHeight="1" x14ac:dyDescent="0.25">
      <c r="A9" s="4" t="s">
        <v>7</v>
      </c>
      <c r="B9" s="5"/>
      <c r="C9" s="5"/>
      <c r="D9" s="5"/>
      <c r="E9" s="5"/>
      <c r="F9" s="5"/>
      <c r="G9" s="7" t="str">
        <f>A9</f>
        <v>" _____ "  _______________  2020 г.</v>
      </c>
      <c r="H9" s="1"/>
      <c r="I9" s="8"/>
      <c r="J9" s="8"/>
    </row>
    <row r="10" spans="1:10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">
      <c r="A11" s="5"/>
      <c r="B11" s="5"/>
      <c r="C11" s="5"/>
      <c r="D11" s="5"/>
      <c r="E11" s="86" t="s">
        <v>8</v>
      </c>
      <c r="F11" s="87"/>
      <c r="G11" s="5"/>
      <c r="H11" s="5"/>
      <c r="I11" s="5"/>
      <c r="J11" s="5"/>
    </row>
    <row r="12" spans="1:10" x14ac:dyDescent="0.2">
      <c r="A12" s="5"/>
      <c r="B12" s="5"/>
      <c r="C12" s="5"/>
      <c r="D12" s="86" t="s">
        <v>9</v>
      </c>
      <c r="E12" s="87"/>
      <c r="F12" s="87"/>
      <c r="G12" s="87"/>
      <c r="H12" s="5"/>
      <c r="I12" s="5"/>
      <c r="J12" s="5"/>
    </row>
    <row r="13" spans="1:10" s="10" customFormat="1" ht="11.25" x14ac:dyDescent="0.2">
      <c r="A13" s="9"/>
      <c r="C13" s="11"/>
      <c r="D13" s="11"/>
      <c r="E13" s="11"/>
    </row>
    <row r="14" spans="1:10" ht="17.25" customHeight="1" x14ac:dyDescent="0.2">
      <c r="A14" s="77" t="s">
        <v>10</v>
      </c>
      <c r="B14" s="77"/>
      <c r="C14" s="77"/>
      <c r="D14" s="77"/>
      <c r="E14" s="77"/>
      <c r="F14" s="77"/>
      <c r="G14" s="77"/>
      <c r="H14" s="77"/>
      <c r="I14" s="77"/>
    </row>
    <row r="15" spans="1:10" ht="25.5" customHeight="1" x14ac:dyDescent="0.2">
      <c r="A15" s="77" t="s">
        <v>11</v>
      </c>
      <c r="B15" s="77"/>
      <c r="C15" s="77"/>
      <c r="D15" s="77"/>
      <c r="E15" s="77"/>
      <c r="F15" s="77"/>
      <c r="G15" s="77"/>
      <c r="H15" s="77"/>
      <c r="I15" s="77"/>
    </row>
    <row r="16" spans="1:10" ht="30.75" customHeight="1" x14ac:dyDescent="0.2">
      <c r="A16" s="77" t="s">
        <v>12</v>
      </c>
      <c r="B16" s="77"/>
      <c r="C16" s="77"/>
      <c r="D16" s="77"/>
      <c r="E16" s="77"/>
      <c r="F16" s="77"/>
      <c r="G16" s="77"/>
      <c r="H16" s="77"/>
      <c r="I16" s="77"/>
    </row>
    <row r="17" spans="1:9" ht="27" customHeight="1" x14ac:dyDescent="0.2">
      <c r="A17" s="77" t="s">
        <v>13</v>
      </c>
      <c r="B17" s="77"/>
      <c r="C17" s="77"/>
      <c r="D17" s="77"/>
      <c r="E17" s="77"/>
      <c r="F17" s="77"/>
      <c r="G17" s="77"/>
      <c r="H17" s="77"/>
      <c r="I17" s="77"/>
    </row>
    <row r="18" spans="1:9" ht="32.25" customHeight="1" x14ac:dyDescent="0.2">
      <c r="A18" s="77" t="s">
        <v>14</v>
      </c>
      <c r="B18" s="77"/>
      <c r="C18" s="77"/>
      <c r="D18" s="77"/>
      <c r="E18" s="77"/>
      <c r="F18" s="77"/>
      <c r="G18" s="77"/>
      <c r="H18" s="77"/>
      <c r="I18" s="77"/>
    </row>
    <row r="19" spans="1:9" ht="32.25" customHeight="1" x14ac:dyDescent="0.2">
      <c r="A19" s="77" t="s">
        <v>15</v>
      </c>
      <c r="B19" s="77"/>
      <c r="C19" s="77"/>
      <c r="D19" s="77"/>
      <c r="E19" s="77"/>
      <c r="F19" s="77"/>
      <c r="G19" s="77"/>
      <c r="H19" s="77"/>
      <c r="I19" s="77"/>
    </row>
    <row r="20" spans="1:9" ht="26.25" customHeight="1" x14ac:dyDescent="0.2">
      <c r="A20" s="77" t="s">
        <v>16</v>
      </c>
      <c r="B20" s="77"/>
      <c r="C20" s="77"/>
      <c r="D20" s="77"/>
      <c r="E20" s="77"/>
      <c r="F20" s="77"/>
      <c r="G20" s="77"/>
      <c r="H20" s="77"/>
      <c r="I20" s="77"/>
    </row>
    <row r="21" spans="1:9" ht="27" customHeight="1" x14ac:dyDescent="0.2">
      <c r="A21" s="77" t="s">
        <v>17</v>
      </c>
      <c r="B21" s="77"/>
      <c r="C21" s="77"/>
      <c r="D21" s="77"/>
      <c r="E21" s="77"/>
      <c r="F21" s="77"/>
      <c r="G21" s="77"/>
      <c r="H21" s="77"/>
      <c r="I21" s="77"/>
    </row>
    <row r="22" spans="1:9" ht="23.25" customHeight="1" x14ac:dyDescent="0.2">
      <c r="A22" s="77" t="s">
        <v>18</v>
      </c>
      <c r="B22" s="77"/>
      <c r="C22" s="77"/>
      <c r="D22" s="77"/>
      <c r="E22" s="77"/>
      <c r="F22" s="77"/>
      <c r="G22" s="77"/>
      <c r="H22" s="77"/>
      <c r="I22" s="77"/>
    </row>
    <row r="23" spans="1:9" ht="99" customHeight="1" x14ac:dyDescent="0.2">
      <c r="A23" s="12" t="s">
        <v>19</v>
      </c>
      <c r="B23" s="78" t="s">
        <v>20</v>
      </c>
      <c r="C23" s="79"/>
      <c r="D23" s="78" t="s">
        <v>21</v>
      </c>
      <c r="E23" s="80"/>
      <c r="F23" s="80"/>
      <c r="G23" s="79"/>
      <c r="H23" s="13" t="s">
        <v>22</v>
      </c>
      <c r="I23" s="13" t="s">
        <v>23</v>
      </c>
    </row>
    <row r="24" spans="1:9" ht="12.75" customHeight="1" x14ac:dyDescent="0.25">
      <c r="A24" s="14">
        <v>1</v>
      </c>
      <c r="B24" s="81">
        <v>2</v>
      </c>
      <c r="C24" s="82"/>
      <c r="D24" s="81">
        <v>3</v>
      </c>
      <c r="E24" s="83"/>
      <c r="F24" s="83"/>
      <c r="G24" s="82"/>
      <c r="H24" s="14">
        <v>4</v>
      </c>
      <c r="I24" s="14">
        <v>5</v>
      </c>
    </row>
    <row r="25" spans="1:9" ht="144" customHeight="1" x14ac:dyDescent="0.2">
      <c r="A25" s="15">
        <v>1</v>
      </c>
      <c r="B25" s="69" t="s">
        <v>24</v>
      </c>
      <c r="C25" s="70"/>
      <c r="D25" s="69" t="s">
        <v>25</v>
      </c>
      <c r="E25" s="71"/>
      <c r="F25" s="71"/>
      <c r="G25" s="70"/>
      <c r="H25" s="15" t="s">
        <v>26</v>
      </c>
      <c r="I25" s="16">
        <f>33409.75*0.25*4.32</f>
        <v>36082.53</v>
      </c>
    </row>
    <row r="26" spans="1:9" ht="135.75" customHeight="1" x14ac:dyDescent="0.2">
      <c r="A26" s="72">
        <v>2</v>
      </c>
      <c r="B26" s="64" t="s">
        <v>27</v>
      </c>
      <c r="C26" s="65"/>
      <c r="D26" s="64" t="s">
        <v>28</v>
      </c>
      <c r="E26" s="66"/>
      <c r="F26" s="66"/>
      <c r="G26" s="65"/>
      <c r="H26" s="72" t="s">
        <v>29</v>
      </c>
      <c r="I26" s="67">
        <f>15895.8*0.7*0.85*4.32</f>
        <v>40858.564320000005</v>
      </c>
    </row>
    <row r="27" spans="1:9" ht="20.25" hidden="1" customHeight="1" x14ac:dyDescent="0.2">
      <c r="A27" s="73"/>
      <c r="B27" s="60"/>
      <c r="C27" s="61"/>
      <c r="D27" s="60"/>
      <c r="E27" s="62"/>
      <c r="F27" s="62"/>
      <c r="G27" s="61"/>
      <c r="H27" s="73"/>
      <c r="I27" s="68"/>
    </row>
    <row r="28" spans="1:9" ht="134.25" customHeight="1" x14ac:dyDescent="0.2">
      <c r="A28" s="15">
        <v>3</v>
      </c>
      <c r="B28" s="69" t="s">
        <v>30</v>
      </c>
      <c r="C28" s="70"/>
      <c r="D28" s="69" t="s">
        <v>31</v>
      </c>
      <c r="E28" s="71"/>
      <c r="F28" s="71"/>
      <c r="G28" s="70"/>
      <c r="H28" s="15" t="s">
        <v>32</v>
      </c>
      <c r="I28" s="16">
        <f>11438.42*0.7*0.85*4.32</f>
        <v>29401.314768</v>
      </c>
    </row>
    <row r="29" spans="1:9" ht="210.75" customHeight="1" x14ac:dyDescent="0.2">
      <c r="A29" s="15">
        <v>4</v>
      </c>
      <c r="B29" s="69" t="s">
        <v>33</v>
      </c>
      <c r="C29" s="70"/>
      <c r="D29" s="69" t="s">
        <v>34</v>
      </c>
      <c r="E29" s="71"/>
      <c r="F29" s="71"/>
      <c r="G29" s="70"/>
      <c r="H29" s="15" t="s">
        <v>35</v>
      </c>
      <c r="I29" s="16">
        <f>22474.92*0.7*0.85*4.32</f>
        <v>57769.534367999993</v>
      </c>
    </row>
    <row r="30" spans="1:9" ht="171.75" customHeight="1" x14ac:dyDescent="0.2">
      <c r="A30" s="72">
        <v>5</v>
      </c>
      <c r="B30" s="64" t="s">
        <v>36</v>
      </c>
      <c r="C30" s="65"/>
      <c r="D30" s="64" t="s">
        <v>37</v>
      </c>
      <c r="E30" s="66"/>
      <c r="F30" s="66"/>
      <c r="G30" s="65"/>
      <c r="H30" s="72" t="s">
        <v>38</v>
      </c>
      <c r="I30" s="67">
        <f>(11960+0*1)*2*0.6*4.32*1.4*(1+0.1)*0.825</f>
        <v>78771.813120000006</v>
      </c>
    </row>
    <row r="31" spans="1:9" ht="4.5" hidden="1" customHeight="1" x14ac:dyDescent="0.2">
      <c r="A31" s="73"/>
      <c r="B31" s="74"/>
      <c r="C31" s="75"/>
      <c r="D31" s="74"/>
      <c r="E31" s="76"/>
      <c r="F31" s="76"/>
      <c r="G31" s="75"/>
      <c r="H31" s="73"/>
      <c r="I31" s="68"/>
    </row>
    <row r="32" spans="1:9" ht="128.25" customHeight="1" x14ac:dyDescent="0.2">
      <c r="A32" s="17"/>
      <c r="B32" s="60" t="s">
        <v>39</v>
      </c>
      <c r="C32" s="61"/>
      <c r="D32" s="60" t="s">
        <v>40</v>
      </c>
      <c r="E32" s="62"/>
      <c r="F32" s="62"/>
      <c r="G32" s="61"/>
      <c r="H32" s="17"/>
      <c r="I32" s="18"/>
    </row>
    <row r="33" spans="1:9" ht="172.5" customHeight="1" x14ac:dyDescent="0.2">
      <c r="A33" s="19">
        <v>6</v>
      </c>
      <c r="B33" s="64" t="s">
        <v>41</v>
      </c>
      <c r="C33" s="65"/>
      <c r="D33" s="64" t="s">
        <v>37</v>
      </c>
      <c r="E33" s="66"/>
      <c r="F33" s="66"/>
      <c r="G33" s="65"/>
      <c r="H33" s="19" t="s">
        <v>38</v>
      </c>
      <c r="I33" s="20">
        <f>(11960+0*1)*2*0.6*4.32*1.4*(1+0.1)*0.825</f>
        <v>78771.813120000006</v>
      </c>
    </row>
    <row r="34" spans="1:9" ht="87.75" customHeight="1" x14ac:dyDescent="0.2">
      <c r="A34" s="21"/>
      <c r="B34" s="60" t="s">
        <v>39</v>
      </c>
      <c r="C34" s="61"/>
      <c r="D34" s="60" t="s">
        <v>40</v>
      </c>
      <c r="E34" s="62"/>
      <c r="F34" s="62"/>
      <c r="G34" s="61"/>
      <c r="H34" s="17"/>
      <c r="I34" s="18"/>
    </row>
    <row r="35" spans="1:9" ht="172.5" customHeight="1" x14ac:dyDescent="0.2">
      <c r="A35" s="15">
        <v>7</v>
      </c>
      <c r="B35" s="63" t="s">
        <v>42</v>
      </c>
      <c r="C35" s="63"/>
      <c r="D35" s="63" t="s">
        <v>43</v>
      </c>
      <c r="E35" s="63"/>
      <c r="F35" s="63"/>
      <c r="G35" s="63"/>
      <c r="H35" s="15" t="s">
        <v>44</v>
      </c>
      <c r="I35" s="16">
        <f>(11960+0*1)*1*0.6*4.32*1.4*(1+0.1)*0.825</f>
        <v>39385.906560000003</v>
      </c>
    </row>
    <row r="36" spans="1:9" ht="99" customHeight="1" x14ac:dyDescent="0.2">
      <c r="A36" s="17"/>
      <c r="B36" s="60" t="s">
        <v>39</v>
      </c>
      <c r="C36" s="61"/>
      <c r="D36" s="60" t="s">
        <v>40</v>
      </c>
      <c r="E36" s="62"/>
      <c r="F36" s="62"/>
      <c r="G36" s="61"/>
      <c r="H36" s="21"/>
      <c r="I36" s="18"/>
    </row>
    <row r="37" spans="1:9" ht="167.25" customHeight="1" x14ac:dyDescent="0.2">
      <c r="A37" s="19">
        <v>8</v>
      </c>
      <c r="B37" s="64" t="s">
        <v>45</v>
      </c>
      <c r="C37" s="65"/>
      <c r="D37" s="64" t="s">
        <v>46</v>
      </c>
      <c r="E37" s="66"/>
      <c r="F37" s="66"/>
      <c r="G37" s="65"/>
      <c r="H37" s="19" t="s">
        <v>47</v>
      </c>
      <c r="I37" s="20">
        <f>(7763+42*125)*1*0.6*4.32*1.4*(1+0.1)*0.825</f>
        <v>42853.578767999992</v>
      </c>
    </row>
    <row r="38" spans="1:9" ht="104.25" customHeight="1" x14ac:dyDescent="0.2">
      <c r="A38" s="17"/>
      <c r="B38" s="60" t="s">
        <v>39</v>
      </c>
      <c r="C38" s="61"/>
      <c r="D38" s="60" t="s">
        <v>40</v>
      </c>
      <c r="E38" s="62"/>
      <c r="F38" s="62"/>
      <c r="G38" s="61"/>
      <c r="H38" s="17"/>
      <c r="I38" s="18"/>
    </row>
    <row r="39" spans="1:9" ht="185.25" customHeight="1" x14ac:dyDescent="0.2">
      <c r="A39" s="15">
        <v>9</v>
      </c>
      <c r="B39" s="63" t="s">
        <v>48</v>
      </c>
      <c r="C39" s="63"/>
      <c r="D39" s="63" t="s">
        <v>49</v>
      </c>
      <c r="E39" s="63"/>
      <c r="F39" s="63"/>
      <c r="G39" s="63"/>
      <c r="H39" s="15" t="s">
        <v>50</v>
      </c>
      <c r="I39" s="16">
        <f>(7763+42*160)*4*0.6*4.32*1.4*(1+0.1)*0.775</f>
        <v>179215.65446400002</v>
      </c>
    </row>
    <row r="40" spans="1:9" ht="104.25" customHeight="1" x14ac:dyDescent="0.2">
      <c r="A40" s="21"/>
      <c r="B40" s="60" t="s">
        <v>39</v>
      </c>
      <c r="C40" s="61"/>
      <c r="D40" s="60" t="s">
        <v>40</v>
      </c>
      <c r="E40" s="62"/>
      <c r="F40" s="62"/>
      <c r="G40" s="61"/>
      <c r="H40" s="21"/>
      <c r="I40" s="22"/>
    </row>
    <row r="41" spans="1:9" ht="234" customHeight="1" x14ac:dyDescent="0.2">
      <c r="A41" s="23">
        <v>10</v>
      </c>
      <c r="B41" s="57" t="s">
        <v>51</v>
      </c>
      <c r="C41" s="58"/>
      <c r="D41" s="57" t="s">
        <v>52</v>
      </c>
      <c r="E41" s="59"/>
      <c r="F41" s="59"/>
      <c r="G41" s="58"/>
      <c r="H41" s="23" t="s">
        <v>53</v>
      </c>
      <c r="I41" s="24">
        <f>(0+1220*2)*0.68*4.32</f>
        <v>7167.7440000000006</v>
      </c>
    </row>
    <row r="42" spans="1:9" ht="94.5" customHeight="1" x14ac:dyDescent="0.2">
      <c r="A42" s="25">
        <v>11</v>
      </c>
      <c r="B42" s="57" t="s">
        <v>54</v>
      </c>
      <c r="C42" s="58"/>
      <c r="D42" s="57" t="s">
        <v>55</v>
      </c>
      <c r="E42" s="59"/>
      <c r="F42" s="59"/>
      <c r="G42" s="58"/>
      <c r="H42" s="23" t="s">
        <v>56</v>
      </c>
      <c r="I42" s="24">
        <f>(0+800*5)*0.5*4.32</f>
        <v>8640</v>
      </c>
    </row>
    <row r="43" spans="1:9" ht="46.5" customHeight="1" x14ac:dyDescent="0.2">
      <c r="A43" s="26">
        <v>12</v>
      </c>
      <c r="B43" s="48" t="s">
        <v>57</v>
      </c>
      <c r="C43" s="50"/>
      <c r="D43" s="48"/>
      <c r="E43" s="49"/>
      <c r="F43" s="49"/>
      <c r="G43" s="50"/>
      <c r="H43" s="27" t="s">
        <v>58</v>
      </c>
      <c r="I43" s="28">
        <f>SUM(I42+I41+I39+I37+I35+I33+I30+I29+I28+I26+I25)*0.1</f>
        <v>59891.845348800001</v>
      </c>
    </row>
    <row r="44" spans="1:9" ht="46.5" customHeight="1" x14ac:dyDescent="0.2">
      <c r="A44" s="26">
        <v>13</v>
      </c>
      <c r="B44" s="48" t="s">
        <v>59</v>
      </c>
      <c r="C44" s="50"/>
      <c r="D44" s="48"/>
      <c r="E44" s="49"/>
      <c r="F44" s="49"/>
      <c r="G44" s="50"/>
      <c r="H44" s="27"/>
      <c r="I44" s="28">
        <v>33363.410000000003</v>
      </c>
    </row>
    <row r="45" spans="1:9" ht="63" customHeight="1" x14ac:dyDescent="0.2">
      <c r="A45" s="25">
        <v>14</v>
      </c>
      <c r="B45" s="57" t="s">
        <v>60</v>
      </c>
      <c r="C45" s="58"/>
      <c r="D45" s="57" t="s">
        <v>61</v>
      </c>
      <c r="E45" s="59"/>
      <c r="F45" s="59"/>
      <c r="G45" s="58"/>
      <c r="H45" s="23"/>
      <c r="I45" s="24">
        <f>25000/1.2</f>
        <v>20833.333333333336</v>
      </c>
    </row>
    <row r="46" spans="1:9" ht="42.75" customHeight="1" x14ac:dyDescent="0.2">
      <c r="A46" s="23">
        <v>15</v>
      </c>
      <c r="B46" s="57" t="s">
        <v>62</v>
      </c>
      <c r="C46" s="58"/>
      <c r="D46" s="57"/>
      <c r="E46" s="59"/>
      <c r="F46" s="59"/>
      <c r="G46" s="58"/>
      <c r="H46" s="23"/>
      <c r="I46" s="24">
        <v>177148.54</v>
      </c>
    </row>
    <row r="47" spans="1:9" ht="35.25" customHeight="1" x14ac:dyDescent="0.2">
      <c r="A47" s="26"/>
      <c r="B47" s="46" t="s">
        <v>63</v>
      </c>
      <c r="C47" s="47"/>
      <c r="D47" s="48"/>
      <c r="E47" s="49"/>
      <c r="F47" s="49"/>
      <c r="G47" s="50"/>
      <c r="H47" s="27"/>
      <c r="I47" s="28">
        <f>I46+I45+I44+I43+I42+I41+I39+I37+I35+I33+I30+I29+I28+I26+I25</f>
        <v>890155.5821701336</v>
      </c>
    </row>
    <row r="48" spans="1:9" ht="39.75" customHeight="1" x14ac:dyDescent="0.2">
      <c r="A48" s="29"/>
      <c r="B48" s="46" t="s">
        <v>64</v>
      </c>
      <c r="C48" s="47"/>
      <c r="D48" s="51"/>
      <c r="E48" s="52"/>
      <c r="F48" s="52"/>
      <c r="G48" s="53"/>
      <c r="H48" s="30"/>
      <c r="I48" s="31">
        <f>I47*20%</f>
        <v>178031.11643402674</v>
      </c>
    </row>
    <row r="49" spans="1:9" ht="36" customHeight="1" x14ac:dyDescent="0.2">
      <c r="A49" s="32"/>
      <c r="B49" s="46" t="s">
        <v>65</v>
      </c>
      <c r="C49" s="47"/>
      <c r="D49" s="54"/>
      <c r="E49" s="55"/>
      <c r="F49" s="55"/>
      <c r="G49" s="56"/>
      <c r="H49" s="33"/>
      <c r="I49" s="34">
        <f>I47+I48</f>
        <v>1068186.6986041605</v>
      </c>
    </row>
    <row r="50" spans="1:9" ht="19.5" customHeight="1" x14ac:dyDescent="0.25">
      <c r="A50" s="35"/>
      <c r="B50" s="35"/>
      <c r="C50" s="35"/>
      <c r="D50" s="35"/>
      <c r="E50" s="35"/>
      <c r="F50" s="35"/>
      <c r="G50" s="35"/>
      <c r="H50" s="35"/>
      <c r="I50" s="35"/>
    </row>
    <row r="51" spans="1:9" ht="19.5" customHeight="1" x14ac:dyDescent="0.25">
      <c r="A51" s="1" t="s">
        <v>66</v>
      </c>
      <c r="B51" s="1"/>
      <c r="C51" s="43" t="s">
        <v>67</v>
      </c>
      <c r="D51" s="43"/>
      <c r="E51" s="43"/>
      <c r="F51" s="43"/>
      <c r="G51" s="36"/>
      <c r="H51" s="44"/>
      <c r="I51" s="44"/>
    </row>
    <row r="52" spans="1:9" ht="21.75" customHeight="1" x14ac:dyDescent="0.25">
      <c r="A52" s="1" t="s">
        <v>68</v>
      </c>
      <c r="B52" s="1"/>
      <c r="C52" s="1"/>
      <c r="D52" s="1"/>
      <c r="E52" s="1"/>
      <c r="F52" s="1"/>
      <c r="G52" s="37"/>
      <c r="H52" s="42"/>
      <c r="I52" s="42"/>
    </row>
    <row r="53" spans="1:9" ht="15.75" x14ac:dyDescent="0.25">
      <c r="A53" s="1"/>
      <c r="B53" s="1"/>
      <c r="C53" s="1"/>
      <c r="D53" s="1"/>
      <c r="E53" s="1"/>
      <c r="F53" s="1"/>
      <c r="G53" s="38"/>
      <c r="H53" s="41"/>
      <c r="I53" s="41"/>
    </row>
    <row r="54" spans="1:9" ht="15.75" x14ac:dyDescent="0.25">
      <c r="A54" s="7" t="s">
        <v>69</v>
      </c>
      <c r="B54" s="1"/>
      <c r="C54" s="1"/>
      <c r="D54" s="1"/>
      <c r="E54" s="1"/>
      <c r="F54" s="1"/>
      <c r="H54" s="40"/>
      <c r="I54" s="40"/>
    </row>
    <row r="55" spans="1:9" ht="15.75" x14ac:dyDescent="0.25">
      <c r="A55" s="1" t="s">
        <v>70</v>
      </c>
      <c r="B55" s="1"/>
      <c r="C55" s="1"/>
      <c r="D55" s="1"/>
      <c r="E55" s="1"/>
      <c r="F55" s="1"/>
      <c r="H55" s="40"/>
      <c r="I55" s="40"/>
    </row>
    <row r="56" spans="1:9" x14ac:dyDescent="0.2">
      <c r="A56" s="45"/>
      <c r="B56" s="45"/>
      <c r="C56" s="45"/>
      <c r="D56" s="45"/>
      <c r="H56" s="45"/>
      <c r="I56" s="45"/>
    </row>
    <row r="57" spans="1:9" x14ac:dyDescent="0.2">
      <c r="A57" s="40"/>
      <c r="B57" s="40"/>
      <c r="C57" s="40"/>
      <c r="D57" s="40"/>
      <c r="H57" s="40"/>
      <c r="I57" s="40"/>
    </row>
    <row r="58" spans="1:9" ht="12.75" customHeight="1" x14ac:dyDescent="0.2">
      <c r="A58" s="41"/>
      <c r="B58" s="41"/>
      <c r="C58" s="41"/>
      <c r="D58" s="41"/>
      <c r="E58" s="38"/>
      <c r="F58" s="38"/>
      <c r="G58" s="38"/>
      <c r="H58" s="41"/>
      <c r="I58" s="41"/>
    </row>
    <row r="59" spans="1:9" ht="12.75" customHeight="1" x14ac:dyDescent="0.2">
      <c r="A59" s="42"/>
      <c r="B59" s="42"/>
      <c r="C59" s="42"/>
      <c r="D59" s="42"/>
      <c r="E59" s="37"/>
      <c r="F59" s="37"/>
      <c r="G59" s="37"/>
      <c r="H59" s="42"/>
      <c r="I59" s="42"/>
    </row>
    <row r="60" spans="1:9" x14ac:dyDescent="0.2">
      <c r="A60" s="41"/>
      <c r="B60" s="41"/>
      <c r="C60" s="41"/>
      <c r="D60" s="41"/>
      <c r="E60" s="38"/>
      <c r="F60" s="38"/>
      <c r="G60" s="38"/>
      <c r="H60" s="41"/>
      <c r="I60" s="41"/>
    </row>
  </sheetData>
  <mergeCells count="82">
    <mergeCell ref="A20:I20"/>
    <mergeCell ref="B1:J1"/>
    <mergeCell ref="A3:B3"/>
    <mergeCell ref="G3:H3"/>
    <mergeCell ref="E11:F11"/>
    <mergeCell ref="D12:G12"/>
    <mergeCell ref="A14:I14"/>
    <mergeCell ref="A15:I15"/>
    <mergeCell ref="A16:I16"/>
    <mergeCell ref="A17:I17"/>
    <mergeCell ref="A18:I18"/>
    <mergeCell ref="A19:I19"/>
    <mergeCell ref="A21:I21"/>
    <mergeCell ref="A22:I22"/>
    <mergeCell ref="B23:C23"/>
    <mergeCell ref="D23:G23"/>
    <mergeCell ref="B24:C24"/>
    <mergeCell ref="D24:G24"/>
    <mergeCell ref="B25:C25"/>
    <mergeCell ref="D25:G25"/>
    <mergeCell ref="A26:A27"/>
    <mergeCell ref="B26:C27"/>
    <mergeCell ref="D26:G27"/>
    <mergeCell ref="A30:A31"/>
    <mergeCell ref="B30:C31"/>
    <mergeCell ref="D30:G31"/>
    <mergeCell ref="H30:H31"/>
    <mergeCell ref="I30:I31"/>
    <mergeCell ref="I26:I27"/>
    <mergeCell ref="B28:C28"/>
    <mergeCell ref="D28:G28"/>
    <mergeCell ref="B29:C29"/>
    <mergeCell ref="D29:G29"/>
    <mergeCell ref="H26:H27"/>
    <mergeCell ref="B32:C32"/>
    <mergeCell ref="D32:G32"/>
    <mergeCell ref="B33:C33"/>
    <mergeCell ref="D33:G33"/>
    <mergeCell ref="B34:C34"/>
    <mergeCell ref="D34:G34"/>
    <mergeCell ref="B35:C35"/>
    <mergeCell ref="D35:G35"/>
    <mergeCell ref="B36:C36"/>
    <mergeCell ref="D36:G36"/>
    <mergeCell ref="B37:C37"/>
    <mergeCell ref="D37:G37"/>
    <mergeCell ref="B38:C38"/>
    <mergeCell ref="D38:G38"/>
    <mergeCell ref="B39:C39"/>
    <mergeCell ref="D39:G39"/>
    <mergeCell ref="B40:C40"/>
    <mergeCell ref="D40:G40"/>
    <mergeCell ref="B41:C41"/>
    <mergeCell ref="D41:G41"/>
    <mergeCell ref="B42:C42"/>
    <mergeCell ref="D42:G42"/>
    <mergeCell ref="B43:C43"/>
    <mergeCell ref="D43:G43"/>
    <mergeCell ref="B44:C44"/>
    <mergeCell ref="D44:G44"/>
    <mergeCell ref="B45:C45"/>
    <mergeCell ref="D45:G45"/>
    <mergeCell ref="B46:C46"/>
    <mergeCell ref="D46:G46"/>
    <mergeCell ref="B47:C47"/>
    <mergeCell ref="D47:G47"/>
    <mergeCell ref="B48:C48"/>
    <mergeCell ref="D48:G48"/>
    <mergeCell ref="B49:C49"/>
    <mergeCell ref="D49:G49"/>
    <mergeCell ref="C51:F51"/>
    <mergeCell ref="H51:I51"/>
    <mergeCell ref="H52:I52"/>
    <mergeCell ref="H53:I53"/>
    <mergeCell ref="A56:D56"/>
    <mergeCell ref="H56:I56"/>
    <mergeCell ref="A58:D58"/>
    <mergeCell ref="H58:I58"/>
    <mergeCell ref="A59:D59"/>
    <mergeCell ref="H59:I59"/>
    <mergeCell ref="A60:D60"/>
    <mergeCell ref="H60:I60"/>
  </mergeCells>
  <pageMargins left="0.39370078740157477" right="0.39370078740157477" top="0.74803149606299213" bottom="0.74803149606299213" header="0.31496062992125984" footer="0.31496062992125984"/>
  <pageSetup paperSize="9" scale="9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работы</vt:lpstr>
      <vt:lpstr>'Пр. работы'!Область_печати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Kulikova Irina Andreevna</cp:lastModifiedBy>
  <dcterms:created xsi:type="dcterms:W3CDTF">2020-05-27T12:00:13Z</dcterms:created>
  <dcterms:modified xsi:type="dcterms:W3CDTF">2020-07-10T07:45:59Z</dcterms:modified>
</cp:coreProperties>
</file>