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75" windowWidth="19035" windowHeight="8625"/>
  </bookViews>
  <sheets>
    <sheet name="_" sheetId="2" r:id="rId1"/>
  </sheets>
  <externalReferences>
    <externalReference r:id="rId2"/>
  </externalReferences>
  <definedNames>
    <definedName name="_xlnm._FilterDatabase" localSheetId="0" hidden="1">_!$A$39:$J$199</definedName>
    <definedName name="b">[1]Волжская!#REF!</definedName>
    <definedName name="а">[1]Волжская!#REF!</definedName>
    <definedName name="аа">[1]Волжская!#REF!</definedName>
    <definedName name="б">[1]Волжская!#REF!</definedName>
    <definedName name="в">[1]Волжская!#REF!</definedName>
    <definedName name="г">[1]Волжская!#REF!</definedName>
    <definedName name="д">[1]Волжская!#REF!</definedName>
    <definedName name="е">[1]Волжская!#REF!</definedName>
    <definedName name="ж">[1]Волжская!#REF!</definedName>
    <definedName name="_xlnm.Print_Titles" localSheetId="0">_!$39:$39</definedName>
    <definedName name="л">[1]Волжская!#REF!</definedName>
    <definedName name="_xlnm.Print_Area" localSheetId="0">_!$A$1:$J$198</definedName>
    <definedName name="Просеб">[1]Волжская!#REF!</definedName>
  </definedNames>
  <calcPr calcId="145621" refMode="R1C1"/>
</workbook>
</file>

<file path=xl/calcChain.xml><?xml version="1.0" encoding="utf-8"?>
<calcChain xmlns="http://schemas.openxmlformats.org/spreadsheetml/2006/main">
  <c r="J52" i="2" l="1"/>
  <c r="J191" i="2" l="1"/>
  <c r="J192" i="2"/>
  <c r="J193" i="2"/>
  <c r="J190" i="2"/>
  <c r="J50" i="2"/>
  <c r="J51" i="2"/>
  <c r="J53" i="2"/>
  <c r="J54" i="2"/>
  <c r="J55" i="2"/>
  <c r="J56" i="2"/>
  <c r="J57" i="2"/>
  <c r="J194" i="2" l="1"/>
  <c r="J85" i="2" l="1"/>
  <c r="J66" i="2"/>
  <c r="J58" i="2"/>
  <c r="J59" i="2"/>
  <c r="J60" i="2"/>
  <c r="I179" i="2"/>
  <c r="J93" i="2"/>
  <c r="I98" i="2"/>
  <c r="J98" i="2" s="1"/>
  <c r="I99" i="2"/>
  <c r="J99" i="2" s="1"/>
  <c r="I100" i="2"/>
  <c r="J100" i="2" s="1"/>
  <c r="I101" i="2"/>
  <c r="J101" i="2" s="1"/>
  <c r="I102" i="2"/>
  <c r="J102" i="2" s="1"/>
  <c r="I103" i="2"/>
  <c r="J103" i="2" s="1"/>
  <c r="I104" i="2"/>
  <c r="J104" i="2" s="1"/>
  <c r="I105" i="2"/>
  <c r="J105" i="2" s="1"/>
  <c r="I106" i="2"/>
  <c r="J106" i="2" s="1"/>
  <c r="I107" i="2"/>
  <c r="J107" i="2" s="1"/>
  <c r="I108" i="2"/>
  <c r="J108" i="2" s="1"/>
  <c r="I109" i="2"/>
  <c r="J109" i="2" s="1"/>
  <c r="I110" i="2"/>
  <c r="J110" i="2" s="1"/>
  <c r="I111" i="2"/>
  <c r="J111" i="2" s="1"/>
  <c r="J112" i="2"/>
  <c r="I113" i="2"/>
  <c r="J113" i="2" s="1"/>
  <c r="I114" i="2"/>
  <c r="J114" i="2" s="1"/>
  <c r="J115" i="2"/>
  <c r="I116" i="2"/>
  <c r="J116" i="2" s="1"/>
  <c r="J117" i="2"/>
  <c r="J118" i="2"/>
  <c r="I119" i="2"/>
  <c r="J119" i="2" s="1"/>
  <c r="I120" i="2"/>
  <c r="J120" i="2" s="1"/>
  <c r="J121" i="2"/>
  <c r="J122" i="2"/>
  <c r="J123" i="2"/>
  <c r="J124" i="2"/>
  <c r="I125" i="2"/>
  <c r="J125" i="2" s="1"/>
  <c r="I126" i="2"/>
  <c r="J126" i="2" s="1"/>
  <c r="J127" i="2"/>
  <c r="J128" i="2"/>
  <c r="J129" i="2"/>
  <c r="I130" i="2"/>
  <c r="J130" i="2" s="1"/>
  <c r="I131" i="2"/>
  <c r="J131" i="2" s="1"/>
  <c r="I132" i="2"/>
  <c r="J132" i="2" s="1"/>
  <c r="I133" i="2"/>
  <c r="J133" i="2" s="1"/>
  <c r="I134" i="2"/>
  <c r="J134" i="2" s="1"/>
  <c r="I135" i="2"/>
  <c r="J135" i="2" s="1"/>
  <c r="I136" i="2"/>
  <c r="J136" i="2" s="1"/>
  <c r="I137" i="2"/>
  <c r="J137" i="2" s="1"/>
  <c r="I138" i="2"/>
  <c r="J138" i="2" s="1"/>
  <c r="I139" i="2"/>
  <c r="J139" i="2" s="1"/>
  <c r="I140" i="2"/>
  <c r="J140" i="2" s="1"/>
  <c r="I141" i="2"/>
  <c r="J141" i="2" s="1"/>
  <c r="I142" i="2"/>
  <c r="J142" i="2" s="1"/>
  <c r="I143" i="2"/>
  <c r="J143" i="2" s="1"/>
  <c r="I144" i="2"/>
  <c r="J144" i="2" s="1"/>
  <c r="I145" i="2"/>
  <c r="J145" i="2" s="1"/>
  <c r="I146" i="2"/>
  <c r="J146" i="2" s="1"/>
  <c r="J147" i="2"/>
  <c r="J148" i="2"/>
  <c r="I149" i="2"/>
  <c r="J149" i="2" s="1"/>
  <c r="I150" i="2"/>
  <c r="J150" i="2" s="1"/>
  <c r="I151" i="2"/>
  <c r="J151" i="2" s="1"/>
  <c r="I152" i="2"/>
  <c r="J152" i="2" s="1"/>
  <c r="I153" i="2"/>
  <c r="J153" i="2" s="1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I170" i="2"/>
  <c r="J170" i="2" s="1"/>
  <c r="I171" i="2"/>
  <c r="J171" i="2" s="1"/>
  <c r="I172" i="2"/>
  <c r="J172" i="2" s="1"/>
  <c r="I173" i="2"/>
  <c r="J173" i="2" s="1"/>
  <c r="I174" i="2"/>
  <c r="J174" i="2" s="1"/>
  <c r="I175" i="2"/>
  <c r="J175" i="2" s="1"/>
  <c r="J176" i="2"/>
  <c r="I177" i="2"/>
  <c r="J177" i="2" s="1"/>
  <c r="I178" i="2"/>
  <c r="J178" i="2" s="1"/>
  <c r="J180" i="2"/>
  <c r="I181" i="2"/>
  <c r="J181" i="2" s="1"/>
  <c r="J182" i="2"/>
  <c r="J83" i="2"/>
  <c r="I42" i="2"/>
  <c r="J42" i="2" s="1"/>
  <c r="J73" i="2"/>
  <c r="J48" i="2"/>
  <c r="I43" i="2"/>
  <c r="J43" i="2" s="1"/>
  <c r="J49" i="2"/>
  <c r="J61" i="2"/>
  <c r="J74" i="2"/>
  <c r="J68" i="2"/>
  <c r="J90" i="2"/>
  <c r="J87" i="2"/>
  <c r="J88" i="2"/>
  <c r="J91" i="2"/>
  <c r="J92" i="2"/>
  <c r="I65" i="2"/>
  <c r="J65" i="2" s="1"/>
  <c r="J64" i="2"/>
  <c r="J67" i="2"/>
  <c r="J63" i="2"/>
  <c r="J76" i="2"/>
  <c r="J77" i="2"/>
  <c r="J78" i="2"/>
  <c r="J79" i="2"/>
  <c r="J75" i="2"/>
  <c r="J70" i="2"/>
  <c r="J80" i="2"/>
  <c r="J81" i="2"/>
  <c r="J94" i="2"/>
  <c r="J95" i="2"/>
  <c r="J96" i="2" l="1"/>
  <c r="J195" i="2"/>
  <c r="J196" i="2" l="1"/>
  <c r="J197" i="2" s="1"/>
  <c r="J198" i="2" l="1"/>
</calcChain>
</file>

<file path=xl/sharedStrings.xml><?xml version="1.0" encoding="utf-8"?>
<sst xmlns="http://schemas.openxmlformats.org/spreadsheetml/2006/main" count="542" uniqueCount="396">
  <si>
    <t>8-02-148-1</t>
  </si>
  <si>
    <t>8-02-148-2</t>
  </si>
  <si>
    <t>8-02-149-1</t>
  </si>
  <si>
    <t>8-02-149-2</t>
  </si>
  <si>
    <t>8-02-147-1</t>
  </si>
  <si>
    <t>8-02-147-2</t>
  </si>
  <si>
    <t>8-02-147-10</t>
  </si>
  <si>
    <t>8-02-146-1</t>
  </si>
  <si>
    <t>8-02-146-2</t>
  </si>
  <si>
    <t>10-06-035-01</t>
  </si>
  <si>
    <t>10-06-035-03</t>
  </si>
  <si>
    <t>10-06-034-16</t>
  </si>
  <si>
    <t>10-06-034-17</t>
  </si>
  <si>
    <t>08-02-153</t>
  </si>
  <si>
    <t>10-06-036</t>
  </si>
  <si>
    <t>Ввод гибкий, наружный диаметр металлорукава, мм, до 27</t>
  </si>
  <si>
    <t>08-02-411-4</t>
  </si>
  <si>
    <t>Установка ящика с понижающим трансформатором</t>
  </si>
  <si>
    <t>08-03-603-1</t>
  </si>
  <si>
    <t>10-06-037</t>
  </si>
  <si>
    <t>08-03-526-1</t>
  </si>
  <si>
    <t>08-01-054-1</t>
  </si>
  <si>
    <t>Прокладка проводов заземления по првододержателям</t>
  </si>
  <si>
    <t>10-01-056-03</t>
  </si>
  <si>
    <t>Монтаж шкафа под УД шт.</t>
  </si>
  <si>
    <t>10-06-037-06</t>
  </si>
  <si>
    <t>Механизмы исполнительные массой до 20 кг. компл.(актуатор.)</t>
  </si>
  <si>
    <t>Настройка ТВ усилителя на один ТВ канал. усилитель.</t>
  </si>
  <si>
    <t>10-05-001-16</t>
  </si>
  <si>
    <t>Сдача работ с контрольными измерениями для канала: одного,   измерение</t>
  </si>
  <si>
    <t>10-05-001-17</t>
  </si>
  <si>
    <t>Сдача работ с контрольными измерениями для канала: каждого последующего,   измерение</t>
  </si>
  <si>
    <t>10-05-001-18</t>
  </si>
  <si>
    <t>Измерение уровня ТВ сигнала на ответвляющем магистральном устройстве, для канала одного</t>
  </si>
  <si>
    <t>10-05-001-12</t>
  </si>
  <si>
    <t>Измерение уровня ТВ сигнала на ответвляющем устройстве, для канала: каждого последующего</t>
  </si>
  <si>
    <t>10-05-001-13</t>
  </si>
  <si>
    <t>Подключение домовой распределительной сети к магистральной линии с комплексом измерений, для канала: одного</t>
  </si>
  <si>
    <t>10-05-001-14</t>
  </si>
  <si>
    <t>Подключение домовой распределительной сети к магистральной линии с комплексом измерений, для канала: каждого последующего</t>
  </si>
  <si>
    <t>10-05-001-15</t>
  </si>
  <si>
    <t>Счетчик электрический, однофазный на готовом основании</t>
  </si>
  <si>
    <t>8-03-600-1</t>
  </si>
  <si>
    <t>Счетчик электрический, трехфазный на готовом основании</t>
  </si>
  <si>
    <t>8-03-600-2</t>
  </si>
  <si>
    <t>8-03-591-8</t>
  </si>
  <si>
    <t>Патрон, стенной или потолочный</t>
  </si>
  <si>
    <t>8-03-592-1</t>
  </si>
  <si>
    <t>Муфта прямая с учетом измерений рефлектометром в процессе монтажа на ВОК с чилом волокон 12</t>
  </si>
  <si>
    <t>10-06-051-03</t>
  </si>
  <si>
    <t>Муфта прямая с учетом измерений рефлектометром в процессе монтажа на ВОК с чилом волокон 24</t>
  </si>
  <si>
    <t>10-06-051-06</t>
  </si>
  <si>
    <t>Измерение затухания на кабельной площадке ВОК с числом волокон 12, строительная длина</t>
  </si>
  <si>
    <t>10-06-053-03</t>
  </si>
  <si>
    <t>Измерение затухания на кабельной площадке ВОК с числом волокон 24, строительная длина</t>
  </si>
  <si>
    <t>10-06-053-06</t>
  </si>
  <si>
    <t>Измерение на смонтированном участке ВОК в одном направлении с числом волокон 24, участок</t>
  </si>
  <si>
    <t>10-06-054-06</t>
  </si>
  <si>
    <t>10-06-055-06</t>
  </si>
  <si>
    <t>Установка оптических делителей 1:6 (ответвителей), сварка оптических волокон  в  УССЛК (устройство стыковки станционного и линейного кабеля) монтаж</t>
  </si>
  <si>
    <t>Установка оптических делителей 1:4 (ответвителей), сварка оптических волокон  в  УССЛК (устройство стыковки станционного и линейного кабеля), демонтаж</t>
  </si>
  <si>
    <t>Установка оптических делителей 1:2 (ответвителей), сварка оптических волокон  в  УССЛК (устройство стыковки станционного и линейного кабеля), демонтаж</t>
  </si>
  <si>
    <t>Установка оптических делителей 1:3 (ответвителей), сварка оптических волокон  в  УССЛК (устройство стыковки станционного и линейного кабеля), демонтаж</t>
  </si>
  <si>
    <t>Установка подвесов и натяжных устройств для оптического кабеля, монтаж</t>
  </si>
  <si>
    <t>Источник бесперебойного питания (ИБП), монтаж</t>
  </si>
  <si>
    <t>Аккумулятор кислотный станционный СК-12 с блоком зарядки.</t>
  </si>
  <si>
    <t>ЗАО ИВК "Солнечный"</t>
  </si>
  <si>
    <t>Код</t>
  </si>
  <si>
    <t>номер</t>
  </si>
  <si>
    <t>дата</t>
  </si>
  <si>
    <t>Номер</t>
  </si>
  <si>
    <t>Отчетный период</t>
  </si>
  <si>
    <t>с</t>
  </si>
  <si>
    <t>по</t>
  </si>
  <si>
    <t>Единица измерения</t>
  </si>
  <si>
    <t>Выполнено работ</t>
  </si>
  <si>
    <t>по порядку</t>
  </si>
  <si>
    <t>количество</t>
  </si>
  <si>
    <t>Всего по смете</t>
  </si>
  <si>
    <t>Инвестор</t>
  </si>
  <si>
    <t>(организация, адрес, телефон, факс)</t>
  </si>
  <si>
    <t>Стройка</t>
  </si>
  <si>
    <t>(наименование, адрес)</t>
  </si>
  <si>
    <t>Объект</t>
  </si>
  <si>
    <t>(наименование)</t>
  </si>
  <si>
    <t>Вид деятельности по ОКДП</t>
  </si>
  <si>
    <t xml:space="preserve">Вид операции </t>
  </si>
  <si>
    <t xml:space="preserve">Форма по ОКУД </t>
  </si>
  <si>
    <t>по ОКПО</t>
  </si>
  <si>
    <t>Заказчик (генподрядчик)</t>
  </si>
  <si>
    <t xml:space="preserve">Подрядчик (субподрядчик) </t>
  </si>
  <si>
    <t xml:space="preserve">Договор подряда (контракт)    </t>
  </si>
  <si>
    <t>цена за еденицу, руб.</t>
  </si>
  <si>
    <t>стоимость, руб</t>
  </si>
  <si>
    <t>позиции по смете</t>
  </si>
  <si>
    <t>Итого материалы и оборудование</t>
  </si>
  <si>
    <t>м</t>
  </si>
  <si>
    <t>шт.</t>
  </si>
  <si>
    <t>раз.</t>
  </si>
  <si>
    <t>компл.</t>
  </si>
  <si>
    <t>кан.</t>
  </si>
  <si>
    <t>изм.</t>
  </si>
  <si>
    <t>ФЕРм         2001</t>
  </si>
  <si>
    <t>Коэфф-т</t>
  </si>
  <si>
    <t>Трос мет. в оболочке</t>
  </si>
  <si>
    <t>Шкаф для оптического усилителя</t>
  </si>
  <si>
    <t>Приемник оптический</t>
  </si>
  <si>
    <t>Шкаф для оптического приемника</t>
  </si>
  <si>
    <t>Клипсы для кабеля RG6</t>
  </si>
  <si>
    <t>Клипсы для кабеля RG11</t>
  </si>
  <si>
    <t>Розетка электрическая для наружной проводки</t>
  </si>
  <si>
    <t>Источник бесперебойного питания</t>
  </si>
  <si>
    <t>Разъем F11</t>
  </si>
  <si>
    <t>Разъем F6</t>
  </si>
  <si>
    <t>Кабель RG6</t>
  </si>
  <si>
    <t>Разъем PG11</t>
  </si>
  <si>
    <t>Кабель RG11</t>
  </si>
  <si>
    <t>Прижим для арматуры ф32</t>
  </si>
  <si>
    <t>Прижим для арматуры ф40</t>
  </si>
  <si>
    <t>Труба пласт гофро ф 16</t>
  </si>
  <si>
    <t>Прижим для труба гофро ф 16</t>
  </si>
  <si>
    <t>Номер документа</t>
  </si>
  <si>
    <t>Дата составления</t>
  </si>
  <si>
    <t>1.1</t>
  </si>
  <si>
    <t>1.2</t>
  </si>
  <si>
    <t>1.3</t>
  </si>
  <si>
    <t>1.4</t>
  </si>
  <si>
    <t>1.5</t>
  </si>
  <si>
    <t>1.6</t>
  </si>
  <si>
    <t>1.12</t>
  </si>
  <si>
    <t>1.13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</si>
  <si>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</si>
  <si>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</si>
  <si>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</si>
  <si>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</si>
  <si>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</si>
  <si>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</si>
  <si>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</si>
  <si>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</si>
  <si>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</si>
  <si>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</si>
  <si>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</si>
  <si>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</si>
  <si>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</si>
  <si>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</si>
  <si>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</si>
  <si>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</si>
  <si>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</si>
  <si>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</si>
  <si>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</si>
  <si>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</si>
  <si>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1.41</t>
  </si>
  <si>
    <t>1.42</t>
  </si>
  <si>
    <t>1.43</t>
  </si>
  <si>
    <t>2.1</t>
  </si>
  <si>
    <t>2.2</t>
  </si>
  <si>
    <t>2.3</t>
  </si>
  <si>
    <t>2.4</t>
  </si>
  <si>
    <t>2.5</t>
  </si>
  <si>
    <t>2.6</t>
  </si>
  <si>
    <t>2.7</t>
  </si>
  <si>
    <t>2.8</t>
  </si>
  <si>
    <t>2.10</t>
  </si>
  <si>
    <t>2.11</t>
  </si>
  <si>
    <t>2.12</t>
  </si>
  <si>
    <t>2.13</t>
  </si>
  <si>
    <t>2.15</t>
  </si>
  <si>
    <t>2.16</t>
  </si>
  <si>
    <t>2.17</t>
  </si>
  <si>
    <t>2.18</t>
  </si>
  <si>
    <t>2.19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</si>
  <si>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</si>
  <si>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</si>
  <si>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</si>
  <si>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</si>
  <si>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</si>
  <si>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</si>
  <si>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</si>
  <si>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</si>
  <si>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</si>
  <si>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</si>
  <si>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</si>
  <si>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</si>
  <si>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</si>
  <si>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</si>
  <si>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</si>
  <si>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</si>
  <si>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</si>
  <si>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</si>
  <si>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</si>
  <si>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</si>
  <si>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</si>
  <si>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</si>
  <si>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</si>
  <si>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</si>
  <si>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</si>
  <si>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</si>
  <si>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</si>
  <si>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</si>
  <si>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</si>
  <si>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</si>
  <si>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</si>
  <si>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</si>
  <si>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</si>
  <si>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</si>
  <si>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</si>
  <si>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</si>
  <si>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</si>
  <si>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</si>
  <si>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</si>
  <si>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</si>
  <si>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</si>
  <si>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</si>
  <si>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</si>
  <si>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</si>
  <si>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</si>
  <si>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</si>
  <si>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</si>
  <si>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</si>
  <si>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</si>
  <si>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</si>
  <si>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2.73</t>
  </si>
  <si>
    <t>2.74</t>
  </si>
  <si>
    <t>2.75</t>
  </si>
  <si>
    <t>2.76</t>
  </si>
  <si>
    <t>2.78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</si>
  <si>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</si>
  <si>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</si>
  <si>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</si>
  <si>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</si>
  <si>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</si>
  <si>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</si>
  <si>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</si>
  <si>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</si>
  <si>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</si>
  <si>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2.90</t>
  </si>
  <si>
    <t>2.93</t>
  </si>
  <si>
    <t>2.94</t>
  </si>
  <si>
    <t>Кронштейн (хомут) крепления на столбе под кабель</t>
  </si>
  <si>
    <t>Разделка и включение кабеля RG-11,  с присоединением разъемов F11</t>
  </si>
  <si>
    <t>Разделка концов кабеля RG-11 и присоединение разъемов PG11</t>
  </si>
  <si>
    <t>Настройка оптического усилителя</t>
  </si>
  <si>
    <t>Измерение затухания ВОК, 1 волокно</t>
  </si>
  <si>
    <t>Монтаж устройства стыковки станционного и линейного кабелей (УССЛК) с учетом измерений в процессе монтажа на ВОК с числом волокон 24</t>
  </si>
  <si>
    <t>Розетка штепсельная неутопленного типа при открытой проводке</t>
  </si>
  <si>
    <t>Установка АКТГ (дополнит.)</t>
  </si>
  <si>
    <t>Установка АКТГ (основной)</t>
  </si>
  <si>
    <t>Монтаж мачты до 6 м с растяжками на скатной крыше под АКТГ</t>
  </si>
  <si>
    <t>Монтаж мачты до 6 м с растяжками на плоской крыше под АКТГ</t>
  </si>
  <si>
    <t>Монтаж мачты до 3 м с растяжками на скатной крыше под АКТГ</t>
  </si>
  <si>
    <t>Монтаж мачты до 3 м с растяжками на плоской крыше под АКТГ</t>
  </si>
  <si>
    <t>Монтаж стойки до 1,5 м под АКТГ</t>
  </si>
  <si>
    <t>Узел сочленения для механизмов исполнительных</t>
  </si>
  <si>
    <t>Измерение переходного затухания на дальнем конце кабельной линии</t>
  </si>
  <si>
    <t>Измерение переходного затухания на ближнем конце кабельной линии</t>
  </si>
  <si>
    <t>Подставка под ант. параболич. d до 2,5 м.  (скатная крыша)</t>
  </si>
  <si>
    <t>Подставка под ант. параболич. d до 2,5 м.  (плоская крыша)</t>
  </si>
  <si>
    <t>Подставка под ант. параболич. d до 1,2 м. (скатная крыша)</t>
  </si>
  <si>
    <t>Подставка под ант. параболич. d до 1,2 м. (плоская крыша)</t>
  </si>
  <si>
    <t>Подставка под ант. параболич. d до 0,6-0,9 м. (скатная крыша)</t>
  </si>
  <si>
    <t>Подставка под ант. параболич. d до 0,6-0,9 м. (плоская крыша)</t>
  </si>
  <si>
    <t>Стойка крепления на стене под ант. параболич. d до 0,6-1,2 м</t>
  </si>
  <si>
    <t>Антенна параболич. d=2,5 м, на мачте или башне высотой до 50 м</t>
  </si>
  <si>
    <t>Антенна параболич. d=1,2 м, на креплении, на высоте до 50 м</t>
  </si>
  <si>
    <t>Антенна параболич. d=0,6-0,9 м, на креплении, на высоте до 50 м</t>
  </si>
  <si>
    <t>Коробки ответвительные к распред. шинопроводу. Коробка с предохранителем или разъединителем, или автоматом, или указателем напряжения</t>
  </si>
  <si>
    <t>TV-розетка неутопл. типа при открытой проводке</t>
  </si>
  <si>
    <t>TV-розетка утопл. типа при скрытой проводке</t>
  </si>
  <si>
    <t>УСС, УПА, ФТД, АТ</t>
  </si>
  <si>
    <t>РА</t>
  </si>
  <si>
    <t>ОМ</t>
  </si>
  <si>
    <t>СГ стоечная</t>
  </si>
  <si>
    <t>СГ настенная</t>
  </si>
  <si>
    <t>Монтаж УД, УМ, оптического приемника</t>
  </si>
  <si>
    <t>Укладка кабеля d до 6 мм в штробу</t>
  </si>
  <si>
    <t>Прокладка штробы под кабель d до 6 мм</t>
  </si>
  <si>
    <t>Трансформатор напряжения однофазный</t>
  </si>
  <si>
    <t>Монтаж автомата сетевого</t>
  </si>
  <si>
    <t>Коробка абонентская</t>
  </si>
  <si>
    <t>Трубы стальные для слаботочных сетей, требующих экранирования с креплением накладными скобами, d до 40 мм</t>
  </si>
  <si>
    <t>Короб для прокладки кабелей внутри и снаружи зданий</t>
  </si>
  <si>
    <t>Защита кабеля металл. желобами на лестн. клетке с проходом ч/з площадку по стене бетонной</t>
  </si>
  <si>
    <t>Защита кабеля металл. желобами на лестн. клетке с проходом ч/з площадку по стене дерев., кирпич.</t>
  </si>
  <si>
    <t>Кабель на стоечных линиях, масса до 2 кг/м</t>
  </si>
  <si>
    <t>Кабель на столбовой линии, масса до 2 кг/м</t>
  </si>
  <si>
    <t>Кабель с креплением накладными скобами, масса до 1 кг/м</t>
  </si>
  <si>
    <t>Кабель с креплением накладными скобами, масса до 0,5кг/м</t>
  </si>
  <si>
    <t>Кабель с креплением по всей длине, масса до1кг/м</t>
  </si>
  <si>
    <t>Кабель с креплением на поворотах и в конце трассы, масса до 2кг/м</t>
  </si>
  <si>
    <t>Кабель с креплением на поворотах и в конце трассы, масса до1кг/м</t>
  </si>
  <si>
    <t>Кабель, подвешиваемый на тросе масса до 4 кг/м (пролеты, м/п, антенные спуски)</t>
  </si>
  <si>
    <t>Кабель, подвешиваемый на тросе масса до 1 кг/м (пролеты, м/п, антенные спуски)</t>
  </si>
  <si>
    <t>Кабель, подвешиваемый на тросе (при припресованном тросе) масса до 1 кг/м (пролеты, м/п, антенные спуски)</t>
  </si>
  <si>
    <t>Кабель в проложенных трубах, блоках и коробах, масса до 2 кг/м</t>
  </si>
  <si>
    <t>Кабель в проложенных трубах, блоках и коробах, масса до1 кг/м</t>
  </si>
  <si>
    <t>2. Работы</t>
  </si>
  <si>
    <t>1. Материалы и оборудование</t>
  </si>
  <si>
    <t>Кабель на столбовой линии, (при припрессованом к кабелю троссе) масса до 2 кг/м</t>
  </si>
  <si>
    <t>Кабель на стоечных линиях, (при припрессованом к кабелю троссе) масса до 2 кг/м</t>
  </si>
  <si>
    <t>Провод электрический</t>
  </si>
  <si>
    <t>Пассив оптика</t>
  </si>
  <si>
    <t>Актив оптика</t>
  </si>
  <si>
    <t>Пассив коаксиал</t>
  </si>
  <si>
    <t>Защита</t>
  </si>
  <si>
    <t>Крепление кабеля</t>
  </si>
  <si>
    <t>Метизы</t>
  </si>
  <si>
    <t>Электрика</t>
  </si>
  <si>
    <t>АК</t>
  </si>
  <si>
    <t>Разделка и включение кабеля RG-6,  с присоединением разъемов F6</t>
  </si>
  <si>
    <t>Наименование материалов, оборудования, работ</t>
  </si>
  <si>
    <t>Описание</t>
  </si>
  <si>
    <t>Усилитель оптический 1550 нм</t>
  </si>
  <si>
    <t>17 дБ/м</t>
  </si>
  <si>
    <t>Кабель оптический самонесущий</t>
  </si>
  <si>
    <t>обжим</t>
  </si>
  <si>
    <t>резьб.</t>
  </si>
  <si>
    <t>для ОП VLP50</t>
  </si>
  <si>
    <t>Ответвители одноотводные F-HQ</t>
  </si>
  <si>
    <t>TAH1xx</t>
  </si>
  <si>
    <t>Разветвители (сплиттеры) F-HQ</t>
  </si>
  <si>
    <t>SAH204</t>
  </si>
  <si>
    <t>Ответвители многоотводные F-HQ</t>
  </si>
  <si>
    <t>TAHxxx</t>
  </si>
  <si>
    <t>Разветвители (сплиттеры) F-HQ многоотводные</t>
  </si>
  <si>
    <t>SAHxxx</t>
  </si>
  <si>
    <t>19"</t>
  </si>
  <si>
    <t>УД, УМ, ОП</t>
  </si>
  <si>
    <t xml:space="preserve">Коробка абонентская </t>
  </si>
  <si>
    <t>коакс.+ПД</t>
  </si>
  <si>
    <t xml:space="preserve">Зажимы натяжные спиральные </t>
  </si>
  <si>
    <t>Арматура для кабеля ф40 (труба пластик.)</t>
  </si>
  <si>
    <t>Арматура для кабеля ф32 (труба пластик.)</t>
  </si>
  <si>
    <t>ПУНП 3х1,5</t>
  </si>
  <si>
    <t>одинар.</t>
  </si>
  <si>
    <t xml:space="preserve">Аккумулятор кислотный станционный </t>
  </si>
  <si>
    <t>СК-12</t>
  </si>
  <si>
    <t>1.8</t>
  </si>
  <si>
    <t>1.46</t>
  </si>
  <si>
    <t>1.47</t>
  </si>
  <si>
    <t xml:space="preserve">Коробка КРУН-32А для кросса усиленная защитная </t>
  </si>
  <si>
    <t>в сборе</t>
  </si>
  <si>
    <t>0,13 дБ/м</t>
  </si>
  <si>
    <t>0,18 дБ/м</t>
  </si>
  <si>
    <t>V Lpro 50</t>
  </si>
  <si>
    <t>Коробка КРУН-24 для кросса с наполнением</t>
  </si>
  <si>
    <t>Шпилька L800</t>
  </si>
  <si>
    <t>прут 12</t>
  </si>
  <si>
    <t>Актив коаксиал</t>
  </si>
  <si>
    <t>Усилитель широкополосный</t>
  </si>
  <si>
    <t>АЕ 212</t>
  </si>
  <si>
    <t>АЕ 210</t>
  </si>
  <si>
    <t>1.49</t>
  </si>
  <si>
    <t>1.50</t>
  </si>
  <si>
    <t>1.51</t>
  </si>
  <si>
    <t>1.52</t>
  </si>
  <si>
    <t>2.96</t>
  </si>
  <si>
    <t>2.97</t>
  </si>
  <si>
    <t>2.98</t>
  </si>
  <si>
    <t>2.99</t>
  </si>
  <si>
    <t>2.100</t>
  </si>
  <si>
    <t>2.101</t>
  </si>
  <si>
    <t>2.102</t>
  </si>
  <si>
    <t>Плановые накопления</t>
  </si>
  <si>
    <t>24 ОВ</t>
  </si>
  <si>
    <t>Единый налог (6%)</t>
  </si>
  <si>
    <t>Муфта оптическая типа МТОК</t>
  </si>
  <si>
    <t>СОГЛАСОВАНО:</t>
  </si>
  <si>
    <t>УТВЕРЖДАЮ:</t>
  </si>
  <si>
    <t>Генеральный  директор ЗАО "ИВК "Солнечный"</t>
  </si>
  <si>
    <t>Расход. материалы для сварки ОВ</t>
  </si>
  <si>
    <t>комол.</t>
  </si>
  <si>
    <t>Налоги с ФОТ (34,2 %)</t>
  </si>
  <si>
    <t>ЗАО "СПГЭС"</t>
  </si>
  <si>
    <t>Трубостойка</t>
  </si>
  <si>
    <t>1.7</t>
  </si>
  <si>
    <t>Сварка оптического волокна</t>
  </si>
  <si>
    <t xml:space="preserve">СМЕТА №  </t>
  </si>
  <si>
    <t>ИТОГО работы</t>
  </si>
  <si>
    <t>Первый заместитель генерального директора ЗАО "СПГЭС"</t>
  </si>
  <si>
    <t>_______________________________Стрелин Е.Н.</t>
  </si>
  <si>
    <t>_____________________________Комаров А.Н.</t>
  </si>
  <si>
    <t>Замеры оптического волокна</t>
  </si>
  <si>
    <t xml:space="preserve">строительство (устройство) внешней кабельной линии связи в г. Саратов </t>
  </si>
  <si>
    <t>м.</t>
  </si>
  <si>
    <t>производственное помещение Энтузиастов 64Е - производственное помещение Энтузиастов 64Д</t>
  </si>
  <si>
    <t>" _____ " ________________ 2020 г.</t>
  </si>
  <si>
    <t>"______ " _________________2020 г.</t>
  </si>
  <si>
    <t>Кросс для ОВ 8 портов</t>
  </si>
  <si>
    <t>Кабель UTP 25 пар</t>
  </si>
  <si>
    <t>Зажим для троса</t>
  </si>
  <si>
    <t>Талреп</t>
  </si>
  <si>
    <t>Перфолента</t>
  </si>
  <si>
    <t>1.9</t>
  </si>
  <si>
    <t>04/20/ИВК</t>
  </si>
  <si>
    <r>
      <t xml:space="preserve">Приложение № 1 к договору подряда № </t>
    </r>
    <r>
      <rPr>
        <b/>
        <sz val="10"/>
        <color rgb="FFFF0000"/>
        <rFont val="Times New Roman"/>
        <family val="1"/>
        <charset val="204"/>
      </rPr>
      <t xml:space="preserve">04/20/ИВК </t>
    </r>
    <r>
      <rPr>
        <b/>
        <sz val="10"/>
        <rFont val="Times New Roman"/>
        <family val="1"/>
        <charset val="204"/>
      </rPr>
      <t>от "_______"______________2020 г.</t>
    </r>
  </si>
  <si>
    <r>
      <t xml:space="preserve">Сметная (договорная) стоимость в соответствии с договором подряда (субподряда) - </t>
    </r>
    <r>
      <rPr>
        <b/>
        <sz val="9"/>
        <color rgb="FFFF0000"/>
        <rFont val="Times New Roman"/>
        <family val="1"/>
        <charset val="204"/>
      </rPr>
      <t>181 387, 49 рублей (сто весомьдесят одна тысяча триста восемьдесят семь рублей 49 копеек)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</si>
</sst>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0"/>
      <name val="Arial Cyr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6"/>
      <color indexed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7" borderId="1" applyNumberFormat="0" applyAlignment="0" applyProtection="0"/>
    <xf numFmtId="0" fontId="4" fillId="15" borderId="2" applyNumberFormat="0" applyAlignment="0" applyProtection="0"/>
    <xf numFmtId="0" fontId="5" fillId="15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</cellStyleXfs>
  <cellXfs count="153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10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right" vertical="center" wrapText="1"/>
    </xf>
    <xf numFmtId="0" fontId="19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19" fillId="0" borderId="13" xfId="0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19" fillId="0" borderId="1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49" fontId="19" fillId="0" borderId="10" xfId="0" applyNumberFormat="1" applyFont="1" applyBorder="1" applyAlignment="1">
      <alignment vertical="center"/>
    </xf>
    <xf numFmtId="49" fontId="23" fillId="0" borderId="0" xfId="0" applyNumberFormat="1" applyFont="1" applyAlignment="1">
      <alignment vertical="center"/>
    </xf>
    <xf numFmtId="49" fontId="19" fillId="0" borderId="0" xfId="0" applyNumberFormat="1" applyFont="1" applyBorder="1" applyAlignment="1">
      <alignment vertical="center"/>
    </xf>
    <xf numFmtId="49" fontId="21" fillId="0" borderId="0" xfId="0" applyNumberFormat="1" applyFont="1" applyBorder="1" applyAlignment="1">
      <alignment vertical="center" wrapText="1"/>
    </xf>
    <xf numFmtId="49" fontId="19" fillId="0" borderId="0" xfId="0" applyNumberFormat="1" applyFont="1" applyBorder="1" applyAlignment="1">
      <alignment vertical="center" wrapText="1"/>
    </xf>
    <xf numFmtId="49" fontId="20" fillId="0" borderId="0" xfId="0" applyNumberFormat="1" applyFont="1" applyBorder="1" applyAlignment="1">
      <alignment vertical="center" wrapText="1"/>
    </xf>
    <xf numFmtId="49" fontId="20" fillId="0" borderId="0" xfId="0" applyNumberFormat="1" applyFont="1" applyBorder="1" applyAlignment="1">
      <alignment vertical="center"/>
    </xf>
    <xf numFmtId="49" fontId="2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9" fontId="23" fillId="0" borderId="0" xfId="0" applyNumberFormat="1" applyFont="1" applyBorder="1" applyAlignment="1">
      <alignment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49" fontId="25" fillId="0" borderId="13" xfId="0" applyNumberFormat="1" applyFont="1" applyBorder="1" applyAlignment="1">
      <alignment horizontal="center" vertical="center" wrapText="1"/>
    </xf>
    <xf numFmtId="49" fontId="25" fillId="0" borderId="13" xfId="0" applyNumberFormat="1" applyFont="1" applyBorder="1" applyAlignment="1">
      <alignment horizontal="center" vertical="center"/>
    </xf>
    <xf numFmtId="0" fontId="19" fillId="0" borderId="17" xfId="0" applyFont="1" applyBorder="1" applyAlignment="1">
      <alignment vertical="center" wrapText="1"/>
    </xf>
    <xf numFmtId="49" fontId="19" fillId="0" borderId="16" xfId="0" applyNumberFormat="1" applyFont="1" applyBorder="1" applyAlignment="1">
      <alignment vertical="center" wrapText="1"/>
    </xf>
    <xf numFmtId="0" fontId="25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8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49" fontId="19" fillId="0" borderId="13" xfId="0" applyNumberFormat="1" applyFont="1" applyBorder="1" applyAlignment="1">
      <alignment horizontal="right"/>
    </xf>
    <xf numFmtId="0" fontId="19" fillId="0" borderId="13" xfId="0" applyFont="1" applyBorder="1" applyAlignment="1">
      <alignment wrapText="1"/>
    </xf>
    <xf numFmtId="0" fontId="19" fillId="0" borderId="13" xfId="0" applyFont="1" applyBorder="1" applyAlignment="1">
      <alignment horizontal="center"/>
    </xf>
    <xf numFmtId="2" fontId="19" fillId="0" borderId="13" xfId="0" applyNumberFormat="1" applyFont="1" applyBorder="1" applyAlignment="1">
      <alignment horizontal="right"/>
    </xf>
    <xf numFmtId="0" fontId="19" fillId="0" borderId="13" xfId="0" applyFont="1" applyBorder="1" applyAlignment="1"/>
    <xf numFmtId="49" fontId="19" fillId="0" borderId="13" xfId="0" applyNumberFormat="1" applyFont="1" applyBorder="1" applyAlignment="1">
      <alignment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right" vertical="center"/>
    </xf>
    <xf numFmtId="0" fontId="19" fillId="0" borderId="15" xfId="0" applyFont="1" applyBorder="1" applyAlignment="1">
      <alignment vertical="center" wrapText="1"/>
    </xf>
    <xf numFmtId="49" fontId="19" fillId="0" borderId="13" xfId="0" applyNumberFormat="1" applyFont="1" applyBorder="1" applyAlignment="1">
      <alignment horizontal="right" vertical="center"/>
    </xf>
    <xf numFmtId="0" fontId="19" fillId="0" borderId="13" xfId="0" applyFont="1" applyBorder="1" applyAlignment="1">
      <alignment horizontal="left" vertical="center" wrapText="1"/>
    </xf>
    <xf numFmtId="1" fontId="19" fillId="0" borderId="13" xfId="0" applyNumberFormat="1" applyFont="1" applyBorder="1" applyAlignment="1">
      <alignment vertical="center" wrapText="1"/>
    </xf>
    <xf numFmtId="2" fontId="19" fillId="0" borderId="13" xfId="0" applyNumberFormat="1" applyFont="1" applyBorder="1" applyAlignment="1">
      <alignment horizontal="right" vertical="center"/>
    </xf>
    <xf numFmtId="2" fontId="19" fillId="0" borderId="13" xfId="0" applyNumberFormat="1" applyFont="1" applyBorder="1" applyAlignment="1">
      <alignment horizontal="right" vertical="center" wrapText="1"/>
    </xf>
    <xf numFmtId="0" fontId="19" fillId="0" borderId="13" xfId="0" quotePrefix="1" applyFont="1" applyBorder="1" applyAlignment="1">
      <alignment horizontal="left" vertical="center" wrapText="1"/>
    </xf>
    <xf numFmtId="0" fontId="19" fillId="18" borderId="13" xfId="0" quotePrefix="1" applyNumberFormat="1" applyFont="1" applyFill="1" applyBorder="1" applyAlignment="1">
      <alignment horizontal="left" vertical="center" wrapText="1"/>
    </xf>
    <xf numFmtId="0" fontId="19" fillId="18" borderId="13" xfId="0" applyNumberFormat="1" applyFont="1" applyFill="1" applyBorder="1" applyAlignment="1">
      <alignment horizontal="left" vertical="center" wrapText="1"/>
    </xf>
    <xf numFmtId="2" fontId="19" fillId="0" borderId="12" xfId="0" applyNumberFormat="1" applyFont="1" applyBorder="1" applyAlignment="1">
      <alignment horizontal="right" vertical="center" wrapText="1"/>
    </xf>
    <xf numFmtId="2" fontId="19" fillId="0" borderId="19" xfId="0" applyNumberFormat="1" applyFont="1" applyBorder="1" applyAlignment="1">
      <alignment vertical="center"/>
    </xf>
    <xf numFmtId="0" fontId="26" fillId="0" borderId="16" xfId="0" applyFont="1" applyBorder="1" applyAlignment="1">
      <alignment vertical="center" wrapText="1"/>
    </xf>
    <xf numFmtId="1" fontId="26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19" fillId="19" borderId="13" xfId="0" applyFont="1" applyFill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1" fillId="0" borderId="16" xfId="0" applyFont="1" applyBorder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21" fillId="0" borderId="13" xfId="0" applyFont="1" applyBorder="1"/>
    <xf numFmtId="0" fontId="20" fillId="0" borderId="0" xfId="0" applyFont="1" applyBorder="1" applyAlignment="1">
      <alignment horizontal="center" vertical="center"/>
    </xf>
    <xf numFmtId="0" fontId="19" fillId="0" borderId="16" xfId="0" applyFont="1" applyBorder="1" applyAlignment="1">
      <alignment wrapText="1"/>
    </xf>
    <xf numFmtId="1" fontId="26" fillId="0" borderId="16" xfId="0" applyNumberFormat="1" applyFont="1" applyBorder="1" applyAlignment="1">
      <alignment vertical="center"/>
    </xf>
    <xf numFmtId="0" fontId="19" fillId="0" borderId="12" xfId="0" applyFont="1" applyBorder="1" applyAlignment="1">
      <alignment vertical="center" wrapText="1"/>
    </xf>
    <xf numFmtId="49" fontId="19" fillId="0" borderId="12" xfId="0" applyNumberFormat="1" applyFont="1" applyBorder="1" applyAlignment="1">
      <alignment horizontal="right" vertical="center"/>
    </xf>
    <xf numFmtId="0" fontId="19" fillId="0" borderId="12" xfId="0" applyFont="1" applyBorder="1" applyAlignment="1">
      <alignment horizontal="left" vertical="center" wrapText="1"/>
    </xf>
    <xf numFmtId="0" fontId="21" fillId="0" borderId="12" xfId="0" applyFont="1" applyBorder="1"/>
    <xf numFmtId="0" fontId="19" fillId="0" borderId="12" xfId="0" applyFont="1" applyBorder="1" applyAlignment="1">
      <alignment horizontal="center" vertical="center" wrapText="1"/>
    </xf>
    <xf numFmtId="1" fontId="19" fillId="0" borderId="12" xfId="0" applyNumberFormat="1" applyFont="1" applyBorder="1" applyAlignment="1">
      <alignment vertical="center" wrapText="1"/>
    </xf>
    <xf numFmtId="2" fontId="19" fillId="0" borderId="12" xfId="0" applyNumberFormat="1" applyFont="1" applyBorder="1" applyAlignment="1">
      <alignment horizontal="right" vertical="center"/>
    </xf>
    <xf numFmtId="0" fontId="19" fillId="0" borderId="17" xfId="0" applyFont="1" applyBorder="1" applyAlignment="1">
      <alignment vertical="center"/>
    </xf>
    <xf numFmtId="49" fontId="19" fillId="0" borderId="16" xfId="0" applyNumberFormat="1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9" fillId="0" borderId="16" xfId="0" applyFont="1" applyBorder="1" applyAlignment="1">
      <alignment horizontal="right" vertical="center"/>
    </xf>
    <xf numFmtId="2" fontId="19" fillId="0" borderId="13" xfId="0" applyNumberFormat="1" applyFont="1" applyBorder="1" applyAlignment="1">
      <alignment vertical="center" wrapText="1"/>
    </xf>
    <xf numFmtId="0" fontId="22" fillId="0" borderId="18" xfId="0" applyFont="1" applyBorder="1" applyAlignment="1">
      <alignment vertical="center"/>
    </xf>
    <xf numFmtId="49" fontId="24" fillId="0" borderId="0" xfId="0" applyNumberFormat="1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19" fillId="0" borderId="38" xfId="0" applyFont="1" applyBorder="1" applyAlignment="1">
      <alignment vertical="center"/>
    </xf>
    <xf numFmtId="0" fontId="19" fillId="0" borderId="22" xfId="0" applyFont="1" applyBorder="1" applyAlignment="1">
      <alignment horizontal="center" vertical="center"/>
    </xf>
    <xf numFmtId="14" fontId="19" fillId="0" borderId="23" xfId="0" applyNumberFormat="1" applyFont="1" applyBorder="1" applyAlignment="1">
      <alignment horizontal="center" vertical="center"/>
    </xf>
    <xf numFmtId="14" fontId="21" fillId="0" borderId="22" xfId="0" applyNumberFormat="1" applyFont="1" applyBorder="1" applyAlignment="1">
      <alignment horizontal="center" vertical="center"/>
    </xf>
    <xf numFmtId="14" fontId="21" fillId="0" borderId="2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2" fontId="25" fillId="0" borderId="19" xfId="0" applyNumberFormat="1" applyFont="1" applyBorder="1" applyAlignment="1">
      <alignment vertical="center" wrapText="1"/>
    </xf>
    <xf numFmtId="2" fontId="25" fillId="0" borderId="28" xfId="0" applyNumberFormat="1" applyFont="1" applyBorder="1" applyAlignment="1">
      <alignment vertical="center"/>
    </xf>
    <xf numFmtId="2" fontId="25" fillId="0" borderId="19" xfId="0" applyNumberFormat="1" applyFont="1" applyBorder="1" applyAlignment="1">
      <alignment vertical="center"/>
    </xf>
    <xf numFmtId="0" fontId="30" fillId="0" borderId="16" xfId="0" applyFont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0" fontId="19" fillId="0" borderId="39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25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19" fillId="0" borderId="13" xfId="0" applyFont="1" applyBorder="1"/>
    <xf numFmtId="0" fontId="25" fillId="0" borderId="18" xfId="0" applyFont="1" applyBorder="1" applyAlignment="1">
      <alignment horizontal="center" vertical="center" wrapText="1"/>
    </xf>
    <xf numFmtId="0" fontId="19" fillId="0" borderId="18" xfId="0" applyFont="1" applyBorder="1"/>
    <xf numFmtId="0" fontId="21" fillId="0" borderId="13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&#1041;&#1072;&#1088;&#1072;&#1085;&#1085;&#1080;&#1082;&#1086;&#1074;/&#1050;%20&#1057;&#1052;&#1045;&#1058;&#104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м9эт"/>
      <sheetName val="расчет затрат на дом"/>
      <sheetName val="типовой дом"/>
      <sheetName val="Адм. лен. р-на"/>
      <sheetName val="Волжская"/>
      <sheetName val="ортпц99"/>
      <sheetName val="рАСЦ"/>
      <sheetName val="смета"/>
      <sheetName val="Лист1"/>
      <sheetName val="расценки"/>
      <sheetName val="технологические карты"/>
      <sheetName val="комплектация(полн)"/>
      <sheetName val="комплектация 1Д"/>
      <sheetName val="комплектация(полн) рыба"/>
      <sheetName val="март-08"/>
      <sheetName val="фев-08"/>
      <sheetName val="янв -08"/>
      <sheetName val="дек-07"/>
      <sheetName val="ноя-07"/>
      <sheetName val="окт-07"/>
      <sheetName val="сен-07"/>
      <sheetName val="авг-07"/>
      <sheetName val="июл-07"/>
      <sheetName val="июн-07"/>
      <sheetName val="май-07"/>
      <sheetName val="апр-07"/>
      <sheetName val="мар-07"/>
      <sheetName val="фев-07"/>
      <sheetName val="янв-07"/>
      <sheetName val="дек-06"/>
      <sheetName val="ноя-06"/>
      <sheetName val="окт-06"/>
      <sheetName val="сен-06"/>
      <sheetName val="авг-06"/>
      <sheetName val="июл-06"/>
      <sheetName val="июн-06"/>
      <sheetName val="май-06"/>
      <sheetName val="апр-06"/>
      <sheetName val="мар-06"/>
      <sheetName val="фев-06"/>
      <sheetName val="янв-06"/>
      <sheetName val="дек-05"/>
      <sheetName val="ноя-05"/>
      <sheetName val="окт-05"/>
      <sheetName val="сен-05"/>
      <sheetName val="авг-05"/>
      <sheetName val="июл-05"/>
      <sheetName val="июн-05"/>
      <sheetName val="май-05"/>
      <sheetName val="апр-05"/>
      <sheetName val="мар-05"/>
      <sheetName val="фев-05"/>
      <sheetName val="янв-05"/>
      <sheetName val="дек-04"/>
      <sheetName val="ноя-04"/>
      <sheetName val="окт-04"/>
      <sheetName val="сен-04"/>
      <sheetName val="авг-04"/>
      <sheetName val="июл-04"/>
      <sheetName val="июн-04"/>
      <sheetName val="май 04"/>
      <sheetName val="апр 04"/>
      <sheetName val="март-04"/>
      <sheetName val="фев-04"/>
      <sheetName val="янв-04"/>
      <sheetName val="дек-03"/>
      <sheetName val="ноя-03"/>
      <sheetName val="окт-03"/>
      <sheetName val="сент-03"/>
      <sheetName val="авг-03"/>
      <sheetName val="июл-03"/>
      <sheetName val="июн-03"/>
      <sheetName val="май-03"/>
      <sheetName val="апр-03"/>
      <sheetName val="март-03"/>
      <sheetName val="февр-03"/>
      <sheetName val="янв-03"/>
      <sheetName val="дек-02"/>
      <sheetName val="ноя-02"/>
      <sheetName val="окт-02"/>
      <sheetName val="сент-02"/>
      <sheetName val="авг-02"/>
      <sheetName val="июль-02"/>
      <sheetName val="июнь-02"/>
      <sheetName val="май-02"/>
      <sheetName val="апр-02"/>
      <sheetName val="март-02"/>
      <sheetName val="фев-02"/>
      <sheetName val="янв-02"/>
      <sheetName val="дек-01"/>
      <sheetName val="ноя-01"/>
      <sheetName val="Дельта-апрель"/>
      <sheetName val="юбилейный"/>
      <sheetName val="Расчет затрат на монтаж стояков"/>
      <sheetName val="отчет"/>
      <sheetName val="стояки"/>
      <sheetName val="з_к 1Д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filterMode="1">
    <outlinePr summaryBelow="0" summaryRight="0"/>
  </sheetPr>
  <dimension ref="A2:L765"/>
  <sheetViews>
    <sheetView tabSelected="1" view="pageLayout" zoomScaleNormal="100" zoomScaleSheetLayoutView="115" workbookViewId="0">
      <selection activeCell="C49" sqref="C49"/>
    </sheetView>
  </sheetViews>
  <sheetFormatPr defaultRowHeight="12.75" outlineLevelRow="1" x14ac:dyDescent="0.2"/>
  <cols>
    <col min="1" max="1" width="9.42578125" style="1" customWidth="1"/>
    <col min="2" max="2" width="9.42578125" style="29" customWidth="1"/>
    <col min="3" max="3" width="42.85546875" style="1" customWidth="1"/>
    <col min="4" max="4" width="12.28515625" style="1" customWidth="1"/>
    <col min="5" max="6" width="10.7109375" style="1" customWidth="1"/>
    <col min="7" max="7" width="10.7109375" style="24" customWidth="1"/>
    <col min="8" max="10" width="10.7109375" style="1" customWidth="1"/>
    <col min="11" max="16384" width="9.140625" style="1"/>
  </cols>
  <sheetData>
    <row r="2" spans="1:10" ht="26.25" customHeight="1" x14ac:dyDescent="0.2">
      <c r="F2" s="111" t="s">
        <v>394</v>
      </c>
      <c r="G2" s="111"/>
      <c r="H2" s="111"/>
      <c r="I2" s="111"/>
      <c r="J2" s="111"/>
    </row>
    <row r="3" spans="1:10" ht="24" customHeight="1" x14ac:dyDescent="0.2">
      <c r="B3" s="106" t="s">
        <v>366</v>
      </c>
      <c r="C3" s="95"/>
      <c r="G3" s="1"/>
      <c r="H3" s="106" t="s">
        <v>367</v>
      </c>
      <c r="I3" s="96"/>
      <c r="J3" s="96"/>
    </row>
    <row r="4" spans="1:10" x14ac:dyDescent="0.2">
      <c r="B4" s="1" t="s">
        <v>378</v>
      </c>
      <c r="C4" s="95"/>
      <c r="G4" s="1"/>
      <c r="I4" s="97" t="s">
        <v>368</v>
      </c>
      <c r="J4" s="96"/>
    </row>
    <row r="5" spans="1:10" ht="35.25" customHeight="1" x14ac:dyDescent="0.2">
      <c r="B5" s="134" t="s">
        <v>379</v>
      </c>
      <c r="C5" s="134"/>
      <c r="F5" s="135" t="s">
        <v>380</v>
      </c>
      <c r="G5" s="135"/>
      <c r="H5" s="135"/>
      <c r="I5" s="135"/>
      <c r="J5" s="96"/>
    </row>
    <row r="6" spans="1:10" ht="25.5" customHeight="1" x14ac:dyDescent="0.2">
      <c r="B6" s="136" t="s">
        <v>385</v>
      </c>
      <c r="C6" s="136"/>
      <c r="F6" s="136" t="s">
        <v>386</v>
      </c>
      <c r="G6" s="136"/>
      <c r="H6" s="136"/>
      <c r="I6" s="136"/>
      <c r="J6" s="96"/>
    </row>
    <row r="12" spans="1:10" ht="11.25" customHeight="1" thickBot="1" x14ac:dyDescent="0.25">
      <c r="H12" s="112" t="s">
        <v>67</v>
      </c>
      <c r="I12" s="113"/>
      <c r="J12" s="114"/>
    </row>
    <row r="13" spans="1:10" ht="11.25" customHeight="1" x14ac:dyDescent="0.2">
      <c r="G13" s="2" t="s">
        <v>87</v>
      </c>
      <c r="H13" s="130"/>
      <c r="I13" s="131"/>
      <c r="J13" s="132"/>
    </row>
    <row r="14" spans="1:10" ht="11.25" customHeight="1" x14ac:dyDescent="0.2">
      <c r="H14" s="124"/>
      <c r="I14" s="125"/>
      <c r="J14" s="126"/>
    </row>
    <row r="15" spans="1:10" ht="11.25" customHeight="1" x14ac:dyDescent="0.2">
      <c r="A15" s="38" t="s">
        <v>79</v>
      </c>
      <c r="B15" s="30"/>
      <c r="C15" s="3"/>
      <c r="D15" s="3"/>
      <c r="E15" s="3"/>
      <c r="F15" s="3"/>
      <c r="G15" s="2" t="s">
        <v>88</v>
      </c>
      <c r="H15" s="121"/>
      <c r="I15" s="122"/>
      <c r="J15" s="123"/>
    </row>
    <row r="16" spans="1:10" s="21" customFormat="1" ht="8.25" customHeight="1" x14ac:dyDescent="0.2">
      <c r="B16" s="31"/>
      <c r="C16" s="22" t="s">
        <v>80</v>
      </c>
      <c r="D16" s="22"/>
      <c r="G16" s="23"/>
      <c r="H16" s="124"/>
      <c r="I16" s="125"/>
      <c r="J16" s="126"/>
    </row>
    <row r="17" spans="1:12" ht="12" customHeight="1" x14ac:dyDescent="0.2">
      <c r="A17" s="38" t="s">
        <v>89</v>
      </c>
      <c r="C17" s="3" t="s">
        <v>372</v>
      </c>
      <c r="D17" s="3"/>
      <c r="E17" s="3"/>
      <c r="F17" s="3"/>
      <c r="G17" s="2" t="s">
        <v>88</v>
      </c>
      <c r="H17" s="121"/>
      <c r="I17" s="122"/>
      <c r="J17" s="123"/>
    </row>
    <row r="18" spans="1:12" s="21" customFormat="1" ht="8.25" customHeight="1" x14ac:dyDescent="0.2">
      <c r="B18" s="31"/>
      <c r="C18" s="22" t="s">
        <v>80</v>
      </c>
      <c r="D18" s="22"/>
      <c r="G18" s="23"/>
      <c r="H18" s="124"/>
      <c r="I18" s="125"/>
      <c r="J18" s="126"/>
    </row>
    <row r="19" spans="1:12" ht="12" customHeight="1" x14ac:dyDescent="0.2">
      <c r="A19" s="38" t="s">
        <v>90</v>
      </c>
      <c r="C19" s="3" t="s">
        <v>66</v>
      </c>
      <c r="D19" s="3"/>
      <c r="E19" s="3"/>
      <c r="F19" s="3"/>
      <c r="G19" s="2" t="s">
        <v>88</v>
      </c>
      <c r="H19" s="121"/>
      <c r="I19" s="122"/>
      <c r="J19" s="123"/>
    </row>
    <row r="20" spans="1:12" s="21" customFormat="1" ht="8.25" customHeight="1" x14ac:dyDescent="0.2">
      <c r="B20" s="31"/>
      <c r="C20" s="22" t="s">
        <v>80</v>
      </c>
      <c r="D20" s="22"/>
      <c r="G20" s="22"/>
      <c r="H20" s="124"/>
      <c r="I20" s="125"/>
      <c r="J20" s="126"/>
    </row>
    <row r="21" spans="1:12" ht="27.75" customHeight="1" x14ac:dyDescent="0.2">
      <c r="A21" s="5" t="s">
        <v>81</v>
      </c>
      <c r="B21" s="133" t="s">
        <v>382</v>
      </c>
      <c r="C21" s="133"/>
      <c r="D21" s="133"/>
      <c r="E21" s="133"/>
      <c r="F21" s="133"/>
      <c r="G21" s="25"/>
      <c r="H21" s="121"/>
      <c r="I21" s="122"/>
      <c r="J21" s="123"/>
    </row>
    <row r="22" spans="1:12" s="21" customFormat="1" ht="8.25" customHeight="1" x14ac:dyDescent="0.2">
      <c r="B22" s="31"/>
      <c r="C22" s="22" t="s">
        <v>82</v>
      </c>
      <c r="D22" s="22"/>
      <c r="G22" s="22"/>
      <c r="H22" s="124"/>
      <c r="I22" s="125"/>
      <c r="J22" s="126"/>
    </row>
    <row r="23" spans="1:12" ht="17.25" customHeight="1" x14ac:dyDescent="0.2">
      <c r="A23" s="5" t="s">
        <v>83</v>
      </c>
      <c r="B23" s="30" t="s">
        <v>384</v>
      </c>
      <c r="C23" s="3"/>
      <c r="D23" s="3"/>
      <c r="E23" s="3"/>
      <c r="F23" s="3"/>
      <c r="G23" s="25"/>
      <c r="H23" s="121"/>
      <c r="I23" s="122"/>
      <c r="J23" s="123"/>
    </row>
    <row r="24" spans="1:12" s="21" customFormat="1" ht="8.25" customHeight="1" x14ac:dyDescent="0.2">
      <c r="B24" s="31"/>
      <c r="C24" s="22" t="s">
        <v>84</v>
      </c>
      <c r="D24" s="22"/>
      <c r="G24" s="22"/>
      <c r="H24" s="124"/>
      <c r="I24" s="125"/>
      <c r="J24" s="126"/>
    </row>
    <row r="25" spans="1:12" ht="11.25" customHeight="1" x14ac:dyDescent="0.2">
      <c r="G25" s="2" t="s">
        <v>85</v>
      </c>
      <c r="H25" s="127"/>
      <c r="I25" s="128"/>
      <c r="J25" s="129"/>
    </row>
    <row r="26" spans="1:12" ht="11.25" customHeight="1" x14ac:dyDescent="0.2">
      <c r="B26" s="32"/>
      <c r="C26" s="6"/>
      <c r="D26" s="6"/>
      <c r="F26" s="2" t="s">
        <v>91</v>
      </c>
      <c r="G26" s="17" t="s">
        <v>68</v>
      </c>
      <c r="H26" s="94"/>
      <c r="I26" s="110" t="s">
        <v>393</v>
      </c>
      <c r="J26" s="101"/>
    </row>
    <row r="27" spans="1:12" ht="11.25" customHeight="1" x14ac:dyDescent="0.2">
      <c r="A27" s="2"/>
      <c r="B27" s="33"/>
      <c r="C27" s="7"/>
      <c r="D27" s="7"/>
      <c r="G27" s="17" t="s">
        <v>69</v>
      </c>
      <c r="H27" s="12"/>
      <c r="I27" s="11"/>
      <c r="J27" s="13"/>
    </row>
    <row r="28" spans="1:12" ht="11.25" customHeight="1" x14ac:dyDescent="0.2">
      <c r="B28" s="33"/>
      <c r="C28" s="7"/>
      <c r="D28" s="7"/>
      <c r="G28" s="2" t="s">
        <v>86</v>
      </c>
      <c r="H28" s="115"/>
      <c r="I28" s="116"/>
      <c r="J28" s="117"/>
    </row>
    <row r="29" spans="1:12" ht="11.25" customHeight="1" thickBot="1" x14ac:dyDescent="0.25">
      <c r="A29" s="8"/>
      <c r="B29" s="33"/>
      <c r="C29" s="7"/>
      <c r="D29" s="7"/>
      <c r="H29" s="118"/>
      <c r="I29" s="119"/>
      <c r="J29" s="120"/>
    </row>
    <row r="30" spans="1:12" ht="11.25" customHeight="1" x14ac:dyDescent="0.2">
      <c r="A30" s="8"/>
      <c r="B30" s="34"/>
      <c r="C30" s="9"/>
      <c r="D30" s="9"/>
    </row>
    <row r="31" spans="1:12" ht="11.25" customHeight="1" x14ac:dyDescent="0.2">
      <c r="A31" s="8"/>
      <c r="B31" s="35"/>
      <c r="C31" s="10"/>
      <c r="D31" s="10"/>
      <c r="E31" s="146" t="s">
        <v>121</v>
      </c>
      <c r="F31" s="146" t="s">
        <v>122</v>
      </c>
      <c r="H31" s="145" t="s">
        <v>71</v>
      </c>
      <c r="I31" s="145"/>
      <c r="K31" s="6"/>
      <c r="L31" s="6"/>
    </row>
    <row r="32" spans="1:12" ht="11.25" customHeight="1" thickBot="1" x14ac:dyDescent="0.25">
      <c r="A32" s="8"/>
      <c r="B32" s="35"/>
      <c r="C32" s="10"/>
      <c r="D32" s="10"/>
      <c r="E32" s="147"/>
      <c r="F32" s="147"/>
      <c r="H32" s="28" t="s">
        <v>72</v>
      </c>
      <c r="I32" s="28" t="s">
        <v>73</v>
      </c>
    </row>
    <row r="33" spans="1:10" ht="11.25" customHeight="1" thickBot="1" x14ac:dyDescent="0.25">
      <c r="A33" s="8"/>
      <c r="B33" s="16" t="s">
        <v>376</v>
      </c>
      <c r="C33" s="94"/>
      <c r="E33" s="102">
        <v>1</v>
      </c>
      <c r="F33" s="103"/>
      <c r="H33" s="104"/>
      <c r="I33" s="105"/>
    </row>
    <row r="34" spans="1:10" ht="11.25" customHeight="1" x14ac:dyDescent="0.2">
      <c r="A34" s="8"/>
      <c r="B34" s="35"/>
      <c r="C34" s="10"/>
      <c r="D34" s="10"/>
    </row>
    <row r="35" spans="1:10" ht="18" customHeight="1" x14ac:dyDescent="0.2">
      <c r="A35" s="5" t="s">
        <v>395</v>
      </c>
      <c r="B35" s="36"/>
      <c r="C35" s="14"/>
      <c r="D35" s="14"/>
      <c r="E35" s="6"/>
      <c r="F35" s="6"/>
      <c r="G35" s="27"/>
      <c r="H35" s="6"/>
      <c r="I35" s="6"/>
      <c r="J35" s="6"/>
    </row>
    <row r="36" spans="1:10" ht="11.25" customHeight="1" x14ac:dyDescent="0.2">
      <c r="A36" s="15"/>
      <c r="B36" s="36"/>
      <c r="C36" s="14"/>
      <c r="D36" s="14"/>
    </row>
    <row r="37" spans="1:10" s="19" customFormat="1" x14ac:dyDescent="0.2">
      <c r="A37" s="137" t="s">
        <v>70</v>
      </c>
      <c r="B37" s="138"/>
      <c r="C37" s="149" t="s">
        <v>309</v>
      </c>
      <c r="D37" s="151" t="s">
        <v>310</v>
      </c>
      <c r="E37" s="141" t="s">
        <v>102</v>
      </c>
      <c r="F37" s="143" t="s">
        <v>103</v>
      </c>
      <c r="G37" s="139" t="s">
        <v>74</v>
      </c>
      <c r="H37" s="148" t="s">
        <v>75</v>
      </c>
      <c r="I37" s="148"/>
      <c r="J37" s="148"/>
    </row>
    <row r="38" spans="1:10" s="20" customFormat="1" ht="38.25" x14ac:dyDescent="0.2">
      <c r="A38" s="40" t="s">
        <v>76</v>
      </c>
      <c r="B38" s="42" t="s">
        <v>94</v>
      </c>
      <c r="C38" s="150"/>
      <c r="D38" s="152"/>
      <c r="E38" s="142"/>
      <c r="F38" s="144"/>
      <c r="G38" s="140"/>
      <c r="H38" s="40" t="s">
        <v>77</v>
      </c>
      <c r="I38" s="40" t="s">
        <v>92</v>
      </c>
      <c r="J38" s="40" t="s">
        <v>93</v>
      </c>
    </row>
    <row r="39" spans="1:10" s="4" customFormat="1" x14ac:dyDescent="0.2">
      <c r="A39" s="41">
        <v>1</v>
      </c>
      <c r="B39" s="43">
        <v>2</v>
      </c>
      <c r="C39" s="41">
        <v>3</v>
      </c>
      <c r="D39" s="41"/>
      <c r="E39" s="41">
        <v>4</v>
      </c>
      <c r="F39" s="41">
        <v>5</v>
      </c>
      <c r="G39" s="41">
        <v>6</v>
      </c>
      <c r="H39" s="41">
        <v>7</v>
      </c>
      <c r="I39" s="41">
        <v>8</v>
      </c>
      <c r="J39" s="41">
        <v>9</v>
      </c>
    </row>
    <row r="40" spans="1:10" s="19" customFormat="1" collapsed="1" x14ac:dyDescent="0.2">
      <c r="A40" s="44"/>
      <c r="B40" s="45"/>
      <c r="C40" s="46" t="s">
        <v>296</v>
      </c>
      <c r="D40" s="46"/>
      <c r="E40" s="75"/>
      <c r="F40" s="47"/>
      <c r="G40" s="48"/>
      <c r="H40" s="70">
        <v>1</v>
      </c>
      <c r="I40" s="47"/>
      <c r="J40" s="49"/>
    </row>
    <row r="41" spans="1:10" s="19" customFormat="1" hidden="1" outlineLevel="1" x14ac:dyDescent="0.2">
      <c r="A41" s="50"/>
      <c r="B41" s="56"/>
      <c r="C41" s="40" t="s">
        <v>301</v>
      </c>
      <c r="D41" s="40"/>
      <c r="E41" s="76"/>
      <c r="F41" s="50"/>
      <c r="G41" s="57"/>
      <c r="H41" s="74"/>
      <c r="I41" s="50"/>
      <c r="J41" s="50"/>
    </row>
    <row r="42" spans="1:10" s="19" customFormat="1" hidden="1" outlineLevel="1" x14ac:dyDescent="0.2">
      <c r="A42" s="50"/>
      <c r="B42" s="51" t="s">
        <v>123</v>
      </c>
      <c r="C42" s="52" t="s">
        <v>311</v>
      </c>
      <c r="D42" s="52" t="s">
        <v>312</v>
      </c>
      <c r="E42" s="76"/>
      <c r="F42" s="50"/>
      <c r="G42" s="53" t="s">
        <v>97</v>
      </c>
      <c r="H42" s="50"/>
      <c r="I42" s="54">
        <f>3000*26.5</f>
        <v>79500</v>
      </c>
      <c r="J42" s="92">
        <f>I42*H42</f>
        <v>0</v>
      </c>
    </row>
    <row r="43" spans="1:10" s="19" customFormat="1" hidden="1" outlineLevel="1" x14ac:dyDescent="0.2">
      <c r="A43" s="50"/>
      <c r="B43" s="51" t="s">
        <v>124</v>
      </c>
      <c r="C43" s="52" t="s">
        <v>106</v>
      </c>
      <c r="D43" s="52" t="s">
        <v>343</v>
      </c>
      <c r="E43" s="76"/>
      <c r="F43" s="50"/>
      <c r="G43" s="53" t="s">
        <v>97</v>
      </c>
      <c r="H43" s="50"/>
      <c r="I43" s="54">
        <f>300*26.5</f>
        <v>7950</v>
      </c>
      <c r="J43" s="92">
        <f>I43*H43</f>
        <v>0</v>
      </c>
    </row>
    <row r="44" spans="1:10" s="19" customFormat="1" hidden="1" outlineLevel="1" x14ac:dyDescent="0.2">
      <c r="A44" s="50"/>
      <c r="B44" s="51"/>
      <c r="C44" s="46" t="s">
        <v>347</v>
      </c>
      <c r="D44" s="52"/>
      <c r="E44" s="76"/>
      <c r="F44" s="50"/>
      <c r="G44" s="53"/>
      <c r="H44" s="50"/>
      <c r="I44" s="54"/>
      <c r="J44" s="92"/>
    </row>
    <row r="45" spans="1:10" s="19" customFormat="1" hidden="1" outlineLevel="1" x14ac:dyDescent="0.2">
      <c r="A45" s="50"/>
      <c r="B45" s="51" t="s">
        <v>125</v>
      </c>
      <c r="C45" s="79" t="s">
        <v>348</v>
      </c>
      <c r="D45" s="52" t="s">
        <v>349</v>
      </c>
      <c r="E45" s="76"/>
      <c r="F45" s="50"/>
      <c r="G45" s="53" t="s">
        <v>97</v>
      </c>
      <c r="H45" s="50"/>
      <c r="I45" s="54"/>
      <c r="J45" s="92"/>
    </row>
    <row r="46" spans="1:10" s="19" customFormat="1" hidden="1" outlineLevel="1" x14ac:dyDescent="0.2">
      <c r="A46" s="50"/>
      <c r="B46" s="51" t="s">
        <v>126</v>
      </c>
      <c r="C46" s="79" t="s">
        <v>348</v>
      </c>
      <c r="D46" s="52" t="s">
        <v>350</v>
      </c>
      <c r="E46" s="76"/>
      <c r="F46" s="50"/>
      <c r="G46" s="53" t="s">
        <v>97</v>
      </c>
      <c r="H46" s="50"/>
      <c r="I46" s="54"/>
      <c r="J46" s="92"/>
    </row>
    <row r="47" spans="1:10" s="19" customFormat="1" hidden="1" outlineLevel="1" x14ac:dyDescent="0.2">
      <c r="A47" s="50"/>
      <c r="B47" s="51"/>
      <c r="C47" s="46" t="s">
        <v>300</v>
      </c>
      <c r="D47" s="40"/>
      <c r="E47" s="76"/>
      <c r="F47" s="50"/>
      <c r="G47" s="53"/>
      <c r="H47" s="50"/>
      <c r="I47" s="54"/>
      <c r="J47" s="92"/>
    </row>
    <row r="48" spans="1:10" s="19" customFormat="1" hidden="1" outlineLevel="1" x14ac:dyDescent="0.2">
      <c r="A48" s="50"/>
      <c r="B48" s="51" t="s">
        <v>128</v>
      </c>
      <c r="C48" s="52" t="s">
        <v>313</v>
      </c>
      <c r="D48" s="52" t="s">
        <v>363</v>
      </c>
      <c r="E48" s="76"/>
      <c r="F48" s="50"/>
      <c r="G48" s="53" t="s">
        <v>96</v>
      </c>
      <c r="H48" s="50"/>
      <c r="I48" s="54">
        <v>51.5</v>
      </c>
      <c r="J48" s="92">
        <f t="shared" ref="J48:J60" si="0">I48*H48</f>
        <v>0</v>
      </c>
    </row>
    <row r="49" spans="1:10" s="19" customFormat="1" outlineLevel="1" x14ac:dyDescent="0.2">
      <c r="A49" s="50"/>
      <c r="B49" s="51" t="s">
        <v>123</v>
      </c>
      <c r="C49" s="52" t="s">
        <v>387</v>
      </c>
      <c r="E49" s="76"/>
      <c r="F49" s="50"/>
      <c r="G49" s="53" t="s">
        <v>97</v>
      </c>
      <c r="H49" s="50">
        <v>1</v>
      </c>
      <c r="I49" s="54">
        <v>2700</v>
      </c>
      <c r="J49" s="92">
        <f>I49*H49</f>
        <v>2700</v>
      </c>
    </row>
    <row r="50" spans="1:10" s="19" customFormat="1" outlineLevel="1" x14ac:dyDescent="0.2">
      <c r="A50" s="50"/>
      <c r="B50" s="51" t="s">
        <v>124</v>
      </c>
      <c r="C50" s="61" t="s">
        <v>313</v>
      </c>
      <c r="D50" s="52"/>
      <c r="E50" s="76"/>
      <c r="F50" s="50"/>
      <c r="G50" s="53" t="s">
        <v>96</v>
      </c>
      <c r="H50" s="50">
        <v>250</v>
      </c>
      <c r="I50" s="54">
        <v>55</v>
      </c>
      <c r="J50" s="92">
        <f t="shared" ref="J50:J57" si="1">I50*H50</f>
        <v>13750</v>
      </c>
    </row>
    <row r="51" spans="1:10" s="19" customFormat="1" outlineLevel="1" x14ac:dyDescent="0.2">
      <c r="A51" s="50"/>
      <c r="B51" s="51" t="s">
        <v>125</v>
      </c>
      <c r="C51" s="61" t="s">
        <v>388</v>
      </c>
      <c r="D51" s="52"/>
      <c r="E51" s="76"/>
      <c r="F51" s="50"/>
      <c r="G51" s="53" t="s">
        <v>383</v>
      </c>
      <c r="H51" s="50">
        <v>500</v>
      </c>
      <c r="I51" s="54">
        <v>118</v>
      </c>
      <c r="J51" s="92">
        <f t="shared" si="1"/>
        <v>59000</v>
      </c>
    </row>
    <row r="52" spans="1:10" s="19" customFormat="1" outlineLevel="1" x14ac:dyDescent="0.2">
      <c r="A52" s="50"/>
      <c r="B52" s="51" t="s">
        <v>126</v>
      </c>
      <c r="C52" s="61" t="s">
        <v>104</v>
      </c>
      <c r="D52" s="52"/>
      <c r="E52" s="76"/>
      <c r="F52" s="50"/>
      <c r="G52" s="53" t="s">
        <v>96</v>
      </c>
      <c r="H52" s="50">
        <v>250</v>
      </c>
      <c r="I52" s="54">
        <v>25</v>
      </c>
      <c r="J52" s="92">
        <f t="shared" si="1"/>
        <v>6250</v>
      </c>
    </row>
    <row r="53" spans="1:10" s="19" customFormat="1" outlineLevel="1" x14ac:dyDescent="0.2">
      <c r="A53" s="50"/>
      <c r="B53" s="51" t="s">
        <v>127</v>
      </c>
      <c r="C53" s="61" t="s">
        <v>373</v>
      </c>
      <c r="D53" s="52"/>
      <c r="E53" s="76"/>
      <c r="F53" s="50"/>
      <c r="G53" s="53" t="s">
        <v>97</v>
      </c>
      <c r="H53" s="50">
        <v>14</v>
      </c>
      <c r="I53" s="54">
        <v>1500</v>
      </c>
      <c r="J53" s="92">
        <f t="shared" si="1"/>
        <v>21000</v>
      </c>
    </row>
    <row r="54" spans="1:10" s="19" customFormat="1" outlineLevel="1" x14ac:dyDescent="0.2">
      <c r="A54" s="50"/>
      <c r="B54" s="51" t="s">
        <v>128</v>
      </c>
      <c r="C54" s="61" t="s">
        <v>389</v>
      </c>
      <c r="D54" s="52"/>
      <c r="E54" s="76"/>
      <c r="F54" s="50"/>
      <c r="G54" s="53" t="s">
        <v>97</v>
      </c>
      <c r="H54" s="50">
        <v>12</v>
      </c>
      <c r="I54" s="54">
        <v>50</v>
      </c>
      <c r="J54" s="92">
        <f t="shared" si="1"/>
        <v>600</v>
      </c>
    </row>
    <row r="55" spans="1:10" s="19" customFormat="1" outlineLevel="1" x14ac:dyDescent="0.2">
      <c r="A55" s="50"/>
      <c r="B55" s="51" t="s">
        <v>374</v>
      </c>
      <c r="C55" s="61" t="s">
        <v>329</v>
      </c>
      <c r="D55" s="52"/>
      <c r="E55" s="76"/>
      <c r="F55" s="50"/>
      <c r="G55" s="53" t="s">
        <v>97</v>
      </c>
      <c r="H55" s="50">
        <v>12</v>
      </c>
      <c r="I55" s="54">
        <v>600</v>
      </c>
      <c r="J55" s="92">
        <f t="shared" si="1"/>
        <v>7200</v>
      </c>
    </row>
    <row r="56" spans="1:10" s="19" customFormat="1" ht="13.5" customHeight="1" outlineLevel="1" x14ac:dyDescent="0.2">
      <c r="A56" s="50"/>
      <c r="B56" s="51" t="s">
        <v>336</v>
      </c>
      <c r="C56" s="61" t="s">
        <v>390</v>
      </c>
      <c r="D56" s="52"/>
      <c r="E56" s="76"/>
      <c r="F56" s="50"/>
      <c r="G56" s="53" t="s">
        <v>97</v>
      </c>
      <c r="H56" s="50">
        <v>6</v>
      </c>
      <c r="I56" s="54">
        <v>100</v>
      </c>
      <c r="J56" s="92">
        <f t="shared" si="1"/>
        <v>600</v>
      </c>
    </row>
    <row r="57" spans="1:10" s="19" customFormat="1" ht="13.5" customHeight="1" outlineLevel="1" thickBot="1" x14ac:dyDescent="0.25">
      <c r="A57" s="50"/>
      <c r="B57" s="51" t="s">
        <v>392</v>
      </c>
      <c r="C57" s="61" t="s">
        <v>391</v>
      </c>
      <c r="D57" s="52"/>
      <c r="E57" s="76"/>
      <c r="F57" s="50"/>
      <c r="G57" s="53" t="s">
        <v>97</v>
      </c>
      <c r="H57" s="50">
        <v>2</v>
      </c>
      <c r="I57" s="54">
        <v>250</v>
      </c>
      <c r="J57" s="92">
        <f t="shared" si="1"/>
        <v>500</v>
      </c>
    </row>
    <row r="58" spans="1:10" s="19" customFormat="1" hidden="1" outlineLevel="1" x14ac:dyDescent="0.2">
      <c r="A58" s="50"/>
      <c r="B58" s="51" t="s">
        <v>129</v>
      </c>
      <c r="C58" s="52" t="s">
        <v>365</v>
      </c>
      <c r="D58" s="52"/>
      <c r="E58" s="76"/>
      <c r="F58" s="50"/>
      <c r="G58" s="53" t="s">
        <v>97</v>
      </c>
      <c r="H58" s="50"/>
      <c r="I58" s="54">
        <v>2800</v>
      </c>
      <c r="J58" s="92">
        <f t="shared" si="0"/>
        <v>0</v>
      </c>
    </row>
    <row r="59" spans="1:10" s="19" customFormat="1" hidden="1" outlineLevel="1" x14ac:dyDescent="0.2">
      <c r="A59" s="50"/>
      <c r="B59" s="51" t="s">
        <v>130</v>
      </c>
      <c r="C59" s="52" t="s">
        <v>369</v>
      </c>
      <c r="D59" s="52"/>
      <c r="E59" s="76"/>
      <c r="F59" s="50"/>
      <c r="G59" s="53" t="s">
        <v>370</v>
      </c>
      <c r="H59" s="50"/>
      <c r="I59" s="54"/>
      <c r="J59" s="92">
        <f t="shared" si="0"/>
        <v>0</v>
      </c>
    </row>
    <row r="60" spans="1:10" s="19" customFormat="1" hidden="1" outlineLevel="1" x14ac:dyDescent="0.2">
      <c r="A60" s="50"/>
      <c r="B60" s="51" t="s">
        <v>131</v>
      </c>
      <c r="C60" s="52" t="s">
        <v>344</v>
      </c>
      <c r="D60" s="52" t="s">
        <v>340</v>
      </c>
      <c r="E60" s="76"/>
      <c r="F60" s="50"/>
      <c r="G60" s="53" t="s">
        <v>97</v>
      </c>
      <c r="H60" s="50"/>
      <c r="I60" s="54">
        <v>13500</v>
      </c>
      <c r="J60" s="92">
        <f t="shared" si="0"/>
        <v>0</v>
      </c>
    </row>
    <row r="61" spans="1:10" s="19" customFormat="1" ht="25.5" hidden="1" outlineLevel="1" x14ac:dyDescent="0.2">
      <c r="A61" s="50"/>
      <c r="B61" s="51" t="s">
        <v>132</v>
      </c>
      <c r="C61" s="52" t="s">
        <v>339</v>
      </c>
      <c r="D61" s="52" t="s">
        <v>340</v>
      </c>
      <c r="E61" s="76"/>
      <c r="F61" s="50"/>
      <c r="G61" s="53" t="s">
        <v>97</v>
      </c>
      <c r="H61" s="50"/>
      <c r="I61" s="54">
        <v>10600</v>
      </c>
      <c r="J61" s="92">
        <f>I61*H61</f>
        <v>0</v>
      </c>
    </row>
    <row r="62" spans="1:10" s="19" customFormat="1" hidden="1" outlineLevel="1" x14ac:dyDescent="0.2">
      <c r="A62" s="50"/>
      <c r="B62" s="51"/>
      <c r="C62" s="46" t="s">
        <v>302</v>
      </c>
      <c r="D62" s="46"/>
      <c r="E62" s="76"/>
      <c r="F62" s="50"/>
      <c r="G62" s="53"/>
      <c r="H62" s="50"/>
      <c r="I62" s="54"/>
      <c r="J62" s="92"/>
    </row>
    <row r="63" spans="1:10" s="19" customFormat="1" hidden="1" outlineLevel="1" x14ac:dyDescent="0.2">
      <c r="A63" s="50"/>
      <c r="B63" s="51" t="s">
        <v>133</v>
      </c>
      <c r="C63" s="55" t="s">
        <v>116</v>
      </c>
      <c r="D63" s="55" t="s">
        <v>341</v>
      </c>
      <c r="E63" s="76"/>
      <c r="F63" s="50"/>
      <c r="G63" s="53" t="s">
        <v>96</v>
      </c>
      <c r="H63" s="50"/>
      <c r="I63" s="54">
        <v>15.92</v>
      </c>
      <c r="J63" s="92">
        <f t="shared" ref="J63:J70" si="2">I63*H63</f>
        <v>0</v>
      </c>
    </row>
    <row r="64" spans="1:10" s="19" customFormat="1" hidden="1" outlineLevel="1" x14ac:dyDescent="0.2">
      <c r="A64" s="50"/>
      <c r="B64" s="51" t="s">
        <v>134</v>
      </c>
      <c r="C64" s="55" t="s">
        <v>114</v>
      </c>
      <c r="D64" s="55" t="s">
        <v>342</v>
      </c>
      <c r="E64" s="76"/>
      <c r="F64" s="50"/>
      <c r="G64" s="53" t="s">
        <v>96</v>
      </c>
      <c r="H64" s="50"/>
      <c r="I64" s="54">
        <v>9.9</v>
      </c>
      <c r="J64" s="92">
        <f t="shared" si="2"/>
        <v>0</v>
      </c>
    </row>
    <row r="65" spans="1:10" s="19" customFormat="1" hidden="1" outlineLevel="1" x14ac:dyDescent="0.2">
      <c r="A65" s="50"/>
      <c r="B65" s="51" t="s">
        <v>135</v>
      </c>
      <c r="C65" s="55" t="s">
        <v>112</v>
      </c>
      <c r="D65" s="55" t="s">
        <v>314</v>
      </c>
      <c r="E65" s="76"/>
      <c r="F65" s="50"/>
      <c r="G65" s="53" t="s">
        <v>97</v>
      </c>
      <c r="H65" s="50"/>
      <c r="I65" s="54">
        <f>1.1*28.6</f>
        <v>31.460000000000004</v>
      </c>
      <c r="J65" s="92">
        <f t="shared" si="2"/>
        <v>0</v>
      </c>
    </row>
    <row r="66" spans="1:10" s="19" customFormat="1" hidden="1" outlineLevel="1" x14ac:dyDescent="0.2">
      <c r="A66" s="50"/>
      <c r="B66" s="51" t="s">
        <v>136</v>
      </c>
      <c r="C66" s="55" t="s">
        <v>113</v>
      </c>
      <c r="D66" s="55" t="s">
        <v>315</v>
      </c>
      <c r="E66" s="76"/>
      <c r="F66" s="50"/>
      <c r="G66" s="53" t="s">
        <v>97</v>
      </c>
      <c r="H66" s="50"/>
      <c r="I66" s="54">
        <v>1.5</v>
      </c>
      <c r="J66" s="92">
        <f t="shared" si="2"/>
        <v>0</v>
      </c>
    </row>
    <row r="67" spans="1:10" s="19" customFormat="1" hidden="1" outlineLevel="1" x14ac:dyDescent="0.2">
      <c r="A67" s="50"/>
      <c r="B67" s="51" t="s">
        <v>137</v>
      </c>
      <c r="C67" s="55" t="s">
        <v>115</v>
      </c>
      <c r="D67" s="55" t="s">
        <v>316</v>
      </c>
      <c r="E67" s="76"/>
      <c r="F67" s="50"/>
      <c r="G67" s="53" t="s">
        <v>97</v>
      </c>
      <c r="H67" s="50"/>
      <c r="I67" s="54">
        <v>489.11</v>
      </c>
      <c r="J67" s="92">
        <f t="shared" si="2"/>
        <v>0</v>
      </c>
    </row>
    <row r="68" spans="1:10" s="19" customFormat="1" hidden="1" outlineLevel="1" x14ac:dyDescent="0.2">
      <c r="A68" s="50"/>
      <c r="B68" s="51" t="s">
        <v>138</v>
      </c>
      <c r="C68" s="52" t="s">
        <v>317</v>
      </c>
      <c r="D68" s="52" t="s">
        <v>318</v>
      </c>
      <c r="E68" s="76"/>
      <c r="F68" s="50"/>
      <c r="G68" s="53" t="s">
        <v>97</v>
      </c>
      <c r="H68" s="50"/>
      <c r="I68" s="54">
        <v>30</v>
      </c>
      <c r="J68" s="92">
        <f t="shared" si="2"/>
        <v>0</v>
      </c>
    </row>
    <row r="69" spans="1:10" s="19" customFormat="1" hidden="1" outlineLevel="1" x14ac:dyDescent="0.2">
      <c r="A69" s="50"/>
      <c r="B69" s="51" t="s">
        <v>139</v>
      </c>
      <c r="C69" s="52" t="s">
        <v>319</v>
      </c>
      <c r="D69" s="52" t="s">
        <v>320</v>
      </c>
      <c r="E69" s="76"/>
      <c r="F69" s="50"/>
      <c r="G69" s="53"/>
      <c r="H69" s="50"/>
      <c r="I69" s="54"/>
      <c r="J69" s="92"/>
    </row>
    <row r="70" spans="1:10" s="19" customFormat="1" hidden="1" outlineLevel="1" x14ac:dyDescent="0.2">
      <c r="A70" s="50"/>
      <c r="B70" s="51" t="s">
        <v>140</v>
      </c>
      <c r="C70" s="52" t="s">
        <v>321</v>
      </c>
      <c r="D70" s="52" t="s">
        <v>322</v>
      </c>
      <c r="E70" s="76"/>
      <c r="F70" s="50"/>
      <c r="G70" s="53" t="s">
        <v>97</v>
      </c>
      <c r="H70" s="50"/>
      <c r="I70" s="54">
        <v>32.6</v>
      </c>
      <c r="J70" s="92">
        <f t="shared" si="2"/>
        <v>0</v>
      </c>
    </row>
    <row r="71" spans="1:10" s="19" customFormat="1" hidden="1" outlineLevel="1" x14ac:dyDescent="0.2">
      <c r="A71" s="50"/>
      <c r="B71" s="51" t="s">
        <v>141</v>
      </c>
      <c r="C71" s="52" t="s">
        <v>323</v>
      </c>
      <c r="D71" s="52" t="s">
        <v>324</v>
      </c>
      <c r="E71" s="76"/>
      <c r="F71" s="50"/>
      <c r="G71" s="53"/>
      <c r="H71" s="50"/>
      <c r="I71" s="54"/>
      <c r="J71" s="92"/>
    </row>
    <row r="72" spans="1:10" s="19" customFormat="1" hidden="1" outlineLevel="1" x14ac:dyDescent="0.2">
      <c r="A72" s="50"/>
      <c r="B72" s="51"/>
      <c r="C72" s="46" t="s">
        <v>303</v>
      </c>
      <c r="D72" s="46"/>
      <c r="E72" s="76"/>
      <c r="F72" s="50"/>
      <c r="G72" s="53"/>
      <c r="H72" s="50"/>
      <c r="I72" s="54"/>
      <c r="J72" s="92"/>
    </row>
    <row r="73" spans="1:10" s="19" customFormat="1" hidden="1" outlineLevel="1" x14ac:dyDescent="0.2">
      <c r="A73" s="50"/>
      <c r="B73" s="51" t="s">
        <v>142</v>
      </c>
      <c r="C73" s="52" t="s">
        <v>105</v>
      </c>
      <c r="D73" s="52" t="s">
        <v>325</v>
      </c>
      <c r="E73" s="76"/>
      <c r="F73" s="50"/>
      <c r="G73" s="53" t="s">
        <v>97</v>
      </c>
      <c r="H73" s="50"/>
      <c r="I73" s="54">
        <v>6000</v>
      </c>
      <c r="J73" s="92">
        <f t="shared" ref="J73:J81" si="3">I73*H73</f>
        <v>0</v>
      </c>
    </row>
    <row r="74" spans="1:10" s="19" customFormat="1" hidden="1" outlineLevel="1" x14ac:dyDescent="0.2">
      <c r="A74" s="50"/>
      <c r="B74" s="51" t="s">
        <v>143</v>
      </c>
      <c r="C74" s="52" t="s">
        <v>107</v>
      </c>
      <c r="D74" s="52" t="s">
        <v>326</v>
      </c>
      <c r="E74" s="76"/>
      <c r="F74" s="50"/>
      <c r="G74" s="53" t="s">
        <v>97</v>
      </c>
      <c r="H74" s="50"/>
      <c r="I74" s="54">
        <v>3500</v>
      </c>
      <c r="J74" s="92">
        <f t="shared" si="3"/>
        <v>0</v>
      </c>
    </row>
    <row r="75" spans="1:10" s="19" customFormat="1" hidden="1" outlineLevel="1" x14ac:dyDescent="0.2">
      <c r="A75" s="50"/>
      <c r="B75" s="51" t="s">
        <v>144</v>
      </c>
      <c r="C75" s="52" t="s">
        <v>327</v>
      </c>
      <c r="D75" s="52" t="s">
        <v>328</v>
      </c>
      <c r="E75" s="76"/>
      <c r="F75" s="50"/>
      <c r="G75" s="53" t="s">
        <v>97</v>
      </c>
      <c r="H75" s="50"/>
      <c r="I75" s="54">
        <v>350</v>
      </c>
      <c r="J75" s="92">
        <f t="shared" si="3"/>
        <v>0</v>
      </c>
    </row>
    <row r="76" spans="1:10" s="19" customFormat="1" hidden="1" outlineLevel="1" x14ac:dyDescent="0.2">
      <c r="A76" s="50"/>
      <c r="B76" s="51" t="s">
        <v>145</v>
      </c>
      <c r="C76" s="52" t="s">
        <v>330</v>
      </c>
      <c r="D76" s="52" t="s">
        <v>328</v>
      </c>
      <c r="E76" s="76"/>
      <c r="F76" s="50"/>
      <c r="G76" s="53" t="s">
        <v>97</v>
      </c>
      <c r="H76" s="50"/>
      <c r="I76" s="54">
        <v>59</v>
      </c>
      <c r="J76" s="92">
        <f>I76*H76</f>
        <v>0</v>
      </c>
    </row>
    <row r="77" spans="1:10" s="19" customFormat="1" hidden="1" outlineLevel="1" x14ac:dyDescent="0.2">
      <c r="A77" s="50"/>
      <c r="B77" s="51" t="s">
        <v>146</v>
      </c>
      <c r="C77" s="52" t="s">
        <v>331</v>
      </c>
      <c r="D77" s="52" t="s">
        <v>328</v>
      </c>
      <c r="E77" s="76"/>
      <c r="F77" s="50"/>
      <c r="G77" s="53" t="s">
        <v>97</v>
      </c>
      <c r="H77" s="50"/>
      <c r="I77" s="54">
        <v>52</v>
      </c>
      <c r="J77" s="92">
        <f>I77*H77</f>
        <v>0</v>
      </c>
    </row>
    <row r="78" spans="1:10" s="19" customFormat="1" hidden="1" outlineLevel="1" x14ac:dyDescent="0.2">
      <c r="A78" s="50"/>
      <c r="B78" s="51" t="s">
        <v>147</v>
      </c>
      <c r="C78" s="52" t="s">
        <v>117</v>
      </c>
      <c r="D78" s="52"/>
      <c r="E78" s="76"/>
      <c r="F78" s="50"/>
      <c r="G78" s="53" t="s">
        <v>97</v>
      </c>
      <c r="H78" s="50"/>
      <c r="I78" s="54">
        <v>8</v>
      </c>
      <c r="J78" s="92">
        <f>I78*H78</f>
        <v>0</v>
      </c>
    </row>
    <row r="79" spans="1:10" s="19" customFormat="1" hidden="1" outlineLevel="1" x14ac:dyDescent="0.2">
      <c r="A79" s="50"/>
      <c r="B79" s="51" t="s">
        <v>148</v>
      </c>
      <c r="C79" s="52" t="s">
        <v>118</v>
      </c>
      <c r="D79" s="52"/>
      <c r="E79" s="76"/>
      <c r="F79" s="50"/>
      <c r="G79" s="53" t="s">
        <v>97</v>
      </c>
      <c r="H79" s="50"/>
      <c r="I79" s="54">
        <v>10</v>
      </c>
      <c r="J79" s="92">
        <f>I79*H79</f>
        <v>0</v>
      </c>
    </row>
    <row r="80" spans="1:10" s="19" customFormat="1" hidden="1" outlineLevel="1" x14ac:dyDescent="0.2">
      <c r="A80" s="50"/>
      <c r="B80" s="51" t="s">
        <v>149</v>
      </c>
      <c r="C80" s="52" t="s">
        <v>119</v>
      </c>
      <c r="D80" s="52"/>
      <c r="E80" s="76"/>
      <c r="F80" s="50"/>
      <c r="G80" s="53" t="s">
        <v>96</v>
      </c>
      <c r="H80" s="50"/>
      <c r="I80" s="54">
        <v>3.6</v>
      </c>
      <c r="J80" s="92">
        <f t="shared" si="3"/>
        <v>0</v>
      </c>
    </row>
    <row r="81" spans="1:10" s="19" customFormat="1" hidden="1" outlineLevel="1" x14ac:dyDescent="0.2">
      <c r="A81" s="50"/>
      <c r="B81" s="51" t="s">
        <v>150</v>
      </c>
      <c r="C81" s="52" t="s">
        <v>120</v>
      </c>
      <c r="D81" s="52"/>
      <c r="E81" s="76"/>
      <c r="F81" s="50"/>
      <c r="G81" s="53" t="s">
        <v>97</v>
      </c>
      <c r="H81" s="50"/>
      <c r="I81" s="54">
        <v>1.3</v>
      </c>
      <c r="J81" s="92">
        <f t="shared" si="3"/>
        <v>0</v>
      </c>
    </row>
    <row r="82" spans="1:10" s="19" customFormat="1" hidden="1" outlineLevel="1" x14ac:dyDescent="0.2">
      <c r="A82" s="50"/>
      <c r="B82" s="51"/>
      <c r="C82" s="46" t="s">
        <v>304</v>
      </c>
      <c r="D82" s="46"/>
      <c r="E82" s="76"/>
      <c r="F82" s="50"/>
      <c r="G82" s="53"/>
      <c r="H82" s="50"/>
      <c r="I82" s="54"/>
      <c r="J82" s="92"/>
    </row>
    <row r="83" spans="1:10" s="19" customFormat="1" hidden="1" outlineLevel="1" x14ac:dyDescent="0.2">
      <c r="A83" s="50"/>
      <c r="B83" s="51" t="s">
        <v>151</v>
      </c>
      <c r="C83" s="52" t="s">
        <v>104</v>
      </c>
      <c r="D83" s="52"/>
      <c r="E83" s="76"/>
      <c r="F83" s="50"/>
      <c r="G83" s="53" t="s">
        <v>96</v>
      </c>
      <c r="H83" s="50"/>
      <c r="I83" s="54"/>
      <c r="J83" s="92">
        <f>I83*H83</f>
        <v>0</v>
      </c>
    </row>
    <row r="84" spans="1:10" s="19" customFormat="1" ht="13.5" hidden="1" customHeight="1" outlineLevel="1" x14ac:dyDescent="0.2">
      <c r="A84" s="50"/>
      <c r="B84" s="51" t="s">
        <v>152</v>
      </c>
      <c r="C84" s="52" t="s">
        <v>238</v>
      </c>
      <c r="D84" s="52"/>
      <c r="E84" s="76"/>
      <c r="F84" s="50"/>
      <c r="G84" s="53" t="s">
        <v>97</v>
      </c>
      <c r="H84" s="50"/>
      <c r="I84" s="54"/>
      <c r="J84" s="92"/>
    </row>
    <row r="85" spans="1:10" s="19" customFormat="1" hidden="1" outlineLevel="1" x14ac:dyDescent="0.2">
      <c r="A85" s="50"/>
      <c r="B85" s="51" t="s">
        <v>153</v>
      </c>
      <c r="C85" s="52" t="s">
        <v>345</v>
      </c>
      <c r="D85" s="79" t="s">
        <v>346</v>
      </c>
      <c r="E85" s="76"/>
      <c r="F85" s="50"/>
      <c r="G85" s="53" t="s">
        <v>97</v>
      </c>
      <c r="H85" s="50"/>
      <c r="I85" s="54">
        <v>150</v>
      </c>
      <c r="J85" s="92">
        <f>I85*H85</f>
        <v>0</v>
      </c>
    </row>
    <row r="86" spans="1:10" s="19" customFormat="1" hidden="1" outlineLevel="1" x14ac:dyDescent="0.2">
      <c r="A86" s="50"/>
      <c r="B86" s="51"/>
      <c r="C86" s="46" t="s">
        <v>305</v>
      </c>
      <c r="D86" s="46"/>
      <c r="E86" s="76"/>
      <c r="F86" s="50"/>
      <c r="G86" s="53"/>
      <c r="H86" s="50"/>
      <c r="I86" s="54"/>
      <c r="J86" s="92"/>
    </row>
    <row r="87" spans="1:10" s="19" customFormat="1" hidden="1" outlineLevel="1" x14ac:dyDescent="0.2">
      <c r="A87" s="50"/>
      <c r="B87" s="51" t="s">
        <v>337</v>
      </c>
      <c r="C87" s="52" t="s">
        <v>108</v>
      </c>
      <c r="D87" s="52"/>
      <c r="E87" s="76"/>
      <c r="F87" s="50"/>
      <c r="G87" s="53" t="s">
        <v>97</v>
      </c>
      <c r="H87" s="50"/>
      <c r="I87" s="54">
        <v>0.5</v>
      </c>
      <c r="J87" s="92">
        <f>I87*H87</f>
        <v>0</v>
      </c>
    </row>
    <row r="88" spans="1:10" s="19" customFormat="1" hidden="1" outlineLevel="1" x14ac:dyDescent="0.2">
      <c r="A88" s="50"/>
      <c r="B88" s="51" t="s">
        <v>338</v>
      </c>
      <c r="C88" s="52" t="s">
        <v>109</v>
      </c>
      <c r="D88" s="52"/>
      <c r="E88" s="76"/>
      <c r="F88" s="50"/>
      <c r="G88" s="53" t="s">
        <v>97</v>
      </c>
      <c r="H88" s="50"/>
      <c r="I88" s="54">
        <v>1</v>
      </c>
      <c r="J88" s="92">
        <f>I88*H88</f>
        <v>0</v>
      </c>
    </row>
    <row r="89" spans="1:10" s="19" customFormat="1" hidden="1" outlineLevel="1" x14ac:dyDescent="0.2">
      <c r="A89" s="50"/>
      <c r="B89" s="51"/>
      <c r="C89" s="46" t="s">
        <v>306</v>
      </c>
      <c r="D89" s="46"/>
      <c r="E89" s="76"/>
      <c r="F89" s="50"/>
      <c r="G89" s="53"/>
      <c r="H89" s="50"/>
      <c r="I89" s="54"/>
      <c r="J89" s="92"/>
    </row>
    <row r="90" spans="1:10" s="19" customFormat="1" hidden="1" outlineLevel="1" x14ac:dyDescent="0.2">
      <c r="A90" s="50"/>
      <c r="B90" s="51" t="s">
        <v>351</v>
      </c>
      <c r="C90" s="52" t="s">
        <v>299</v>
      </c>
      <c r="D90" s="52" t="s">
        <v>332</v>
      </c>
      <c r="E90" s="76"/>
      <c r="F90" s="50"/>
      <c r="G90" s="53" t="s">
        <v>97</v>
      </c>
      <c r="H90" s="50"/>
      <c r="I90" s="54">
        <v>18.399999999999999</v>
      </c>
      <c r="J90" s="92">
        <f t="shared" ref="J90:J95" si="4">I90*H90</f>
        <v>0</v>
      </c>
    </row>
    <row r="91" spans="1:10" s="19" customFormat="1" hidden="1" outlineLevel="1" x14ac:dyDescent="0.2">
      <c r="A91" s="50"/>
      <c r="B91" s="51" t="s">
        <v>352</v>
      </c>
      <c r="C91" s="52" t="s">
        <v>110</v>
      </c>
      <c r="D91" s="52" t="s">
        <v>333</v>
      </c>
      <c r="E91" s="76"/>
      <c r="F91" s="50"/>
      <c r="G91" s="53" t="s">
        <v>97</v>
      </c>
      <c r="H91" s="50"/>
      <c r="I91" s="54">
        <v>29.16</v>
      </c>
      <c r="J91" s="92">
        <f t="shared" si="4"/>
        <v>0</v>
      </c>
    </row>
    <row r="92" spans="1:10" s="19" customFormat="1" hidden="1" outlineLevel="1" x14ac:dyDescent="0.2">
      <c r="A92" s="50"/>
      <c r="B92" s="51" t="s">
        <v>353</v>
      </c>
      <c r="C92" s="52" t="s">
        <v>111</v>
      </c>
      <c r="D92" s="52"/>
      <c r="E92" s="76"/>
      <c r="F92" s="50"/>
      <c r="G92" s="53" t="s">
        <v>97</v>
      </c>
      <c r="H92" s="50"/>
      <c r="I92" s="54">
        <v>25500</v>
      </c>
      <c r="J92" s="92">
        <f t="shared" si="4"/>
        <v>0</v>
      </c>
    </row>
    <row r="93" spans="1:10" s="19" customFormat="1" hidden="1" outlineLevel="1" x14ac:dyDescent="0.2">
      <c r="A93" s="50"/>
      <c r="B93" s="51" t="s">
        <v>354</v>
      </c>
      <c r="C93" s="61" t="s">
        <v>334</v>
      </c>
      <c r="D93" s="61" t="s">
        <v>335</v>
      </c>
      <c r="E93" s="76"/>
      <c r="F93" s="50"/>
      <c r="G93" s="57" t="s">
        <v>97</v>
      </c>
      <c r="H93" s="50"/>
      <c r="I93" s="54"/>
      <c r="J93" s="92">
        <f t="shared" si="4"/>
        <v>0</v>
      </c>
    </row>
    <row r="94" spans="1:10" s="19" customFormat="1" ht="13.5" hidden="1" outlineLevel="1" thickBot="1" x14ac:dyDescent="0.25">
      <c r="A94" s="50"/>
      <c r="B94" s="56"/>
      <c r="C94" s="57"/>
      <c r="D94" s="57"/>
      <c r="E94" s="76"/>
      <c r="F94" s="50"/>
      <c r="G94" s="57"/>
      <c r="H94" s="50"/>
      <c r="I94" s="54"/>
      <c r="J94" s="92">
        <f t="shared" si="4"/>
        <v>0</v>
      </c>
    </row>
    <row r="95" spans="1:10" s="19" customFormat="1" ht="13.5" hidden="1" outlineLevel="1" thickBot="1" x14ac:dyDescent="0.25">
      <c r="A95" s="50"/>
      <c r="B95" s="56"/>
      <c r="C95" s="57"/>
      <c r="D95" s="57"/>
      <c r="E95" s="76"/>
      <c r="F95" s="50"/>
      <c r="G95" s="57"/>
      <c r="H95" s="50"/>
      <c r="I95" s="54"/>
      <c r="J95" s="92">
        <f t="shared" si="4"/>
        <v>0</v>
      </c>
    </row>
    <row r="96" spans="1:10" s="19" customFormat="1" ht="13.5" thickBot="1" x14ac:dyDescent="0.25">
      <c r="A96" s="9"/>
      <c r="B96" s="34"/>
      <c r="C96" s="9"/>
      <c r="D96" s="9"/>
      <c r="E96" s="7"/>
      <c r="F96" s="9"/>
      <c r="G96" s="58" t="s">
        <v>95</v>
      </c>
      <c r="H96" s="80">
        <v>1</v>
      </c>
      <c r="J96" s="107">
        <f>SUM(J42:J95)</f>
        <v>111600</v>
      </c>
    </row>
    <row r="97" spans="1:10" s="19" customFormat="1" collapsed="1" x14ac:dyDescent="0.2">
      <c r="A97" s="44"/>
      <c r="B97" s="45"/>
      <c r="C97" s="46" t="s">
        <v>295</v>
      </c>
      <c r="D97" s="46"/>
      <c r="E97" s="75"/>
      <c r="F97" s="47"/>
      <c r="G97" s="48"/>
      <c r="H97" s="71">
        <v>1</v>
      </c>
      <c r="I97" s="47"/>
      <c r="J97" s="59"/>
    </row>
    <row r="98" spans="1:10" s="19" customFormat="1" ht="25.5" hidden="1" outlineLevel="1" x14ac:dyDescent="0.2">
      <c r="A98" s="50"/>
      <c r="B98" s="60" t="s">
        <v>154</v>
      </c>
      <c r="C98" s="61" t="s">
        <v>294</v>
      </c>
      <c r="D98" s="61"/>
      <c r="E98" s="77" t="s">
        <v>0</v>
      </c>
      <c r="F98" s="50">
        <v>1</v>
      </c>
      <c r="G98" s="57" t="s">
        <v>96</v>
      </c>
      <c r="H98" s="62"/>
      <c r="I98" s="63">
        <f>(119.41+40.07)/100</f>
        <v>1.5948</v>
      </c>
      <c r="J98" s="64">
        <f>I98*H98*F98</f>
        <v>0</v>
      </c>
    </row>
    <row r="99" spans="1:10" s="19" customFormat="1" ht="25.5" hidden="1" outlineLevel="1" x14ac:dyDescent="0.2">
      <c r="A99" s="50"/>
      <c r="B99" s="60" t="s">
        <v>155</v>
      </c>
      <c r="C99" s="61" t="s">
        <v>293</v>
      </c>
      <c r="D99" s="61"/>
      <c r="E99" s="77" t="s">
        <v>1</v>
      </c>
      <c r="F99" s="50">
        <v>1</v>
      </c>
      <c r="G99" s="57" t="s">
        <v>96</v>
      </c>
      <c r="H99" s="62"/>
      <c r="I99" s="63">
        <f>(176.23+56.98)/100</f>
        <v>2.3320999999999996</v>
      </c>
      <c r="J99" s="64">
        <f t="shared" ref="J99:J158" si="5">I99*H99*F99</f>
        <v>0</v>
      </c>
    </row>
    <row r="100" spans="1:10" s="19" customFormat="1" ht="38.25" hidden="1" outlineLevel="1" x14ac:dyDescent="0.2">
      <c r="A100" s="50"/>
      <c r="B100" s="60" t="s">
        <v>156</v>
      </c>
      <c r="C100" s="65" t="s">
        <v>292</v>
      </c>
      <c r="D100" s="65"/>
      <c r="E100" s="77" t="s">
        <v>2</v>
      </c>
      <c r="F100" s="50">
        <v>1</v>
      </c>
      <c r="G100" s="57" t="s">
        <v>96</v>
      </c>
      <c r="H100" s="62"/>
      <c r="I100" s="63">
        <f>(164.67+216.72)/100</f>
        <v>3.8138999999999998</v>
      </c>
      <c r="J100" s="64">
        <f t="shared" si="5"/>
        <v>0</v>
      </c>
    </row>
    <row r="101" spans="1:10" s="19" customFormat="1" ht="25.5" hidden="1" outlineLevel="1" x14ac:dyDescent="0.2">
      <c r="A101" s="50"/>
      <c r="B101" s="60" t="s">
        <v>157</v>
      </c>
      <c r="C101" s="65" t="s">
        <v>291</v>
      </c>
      <c r="D101" s="65"/>
      <c r="E101" s="77" t="s">
        <v>2</v>
      </c>
      <c r="F101" s="50">
        <v>1</v>
      </c>
      <c r="G101" s="57" t="s">
        <v>96</v>
      </c>
      <c r="H101" s="62"/>
      <c r="I101" s="63">
        <f>1.25*(164.67+216.72)/100</f>
        <v>4.7673749999999995</v>
      </c>
      <c r="J101" s="64">
        <f t="shared" si="5"/>
        <v>0</v>
      </c>
    </row>
    <row r="102" spans="1:10" s="19" customFormat="1" ht="25.5" hidden="1" outlineLevel="1" x14ac:dyDescent="0.2">
      <c r="A102" s="50"/>
      <c r="B102" s="60" t="s">
        <v>158</v>
      </c>
      <c r="C102" s="65" t="s">
        <v>290</v>
      </c>
      <c r="D102" s="65"/>
      <c r="E102" s="77" t="s">
        <v>3</v>
      </c>
      <c r="F102" s="50">
        <v>1</v>
      </c>
      <c r="G102" s="57" t="s">
        <v>96</v>
      </c>
      <c r="H102" s="62"/>
      <c r="I102" s="63">
        <f>(217.64+291.24)/100</f>
        <v>5.0888</v>
      </c>
      <c r="J102" s="64">
        <f t="shared" si="5"/>
        <v>0</v>
      </c>
    </row>
    <row r="103" spans="1:10" s="19" customFormat="1" ht="25.5" hidden="1" outlineLevel="1" x14ac:dyDescent="0.2">
      <c r="A103" s="50"/>
      <c r="B103" s="60" t="s">
        <v>159</v>
      </c>
      <c r="C103" s="65" t="s">
        <v>289</v>
      </c>
      <c r="D103" s="65"/>
      <c r="E103" s="77" t="s">
        <v>4</v>
      </c>
      <c r="F103" s="50">
        <v>1</v>
      </c>
      <c r="G103" s="57" t="s">
        <v>96</v>
      </c>
      <c r="H103" s="62"/>
      <c r="I103" s="63">
        <f>(111.71+34.74)/100</f>
        <v>1.4644999999999999</v>
      </c>
      <c r="J103" s="64">
        <f t="shared" si="5"/>
        <v>0</v>
      </c>
    </row>
    <row r="104" spans="1:10" s="19" customFormat="1" ht="25.5" hidden="1" outlineLevel="1" x14ac:dyDescent="0.2">
      <c r="A104" s="50"/>
      <c r="B104" s="60" t="s">
        <v>160</v>
      </c>
      <c r="C104" s="65" t="s">
        <v>288</v>
      </c>
      <c r="D104" s="65"/>
      <c r="E104" s="77" t="s">
        <v>5</v>
      </c>
      <c r="F104" s="50">
        <v>1</v>
      </c>
      <c r="G104" s="57" t="s">
        <v>96</v>
      </c>
      <c r="H104" s="62"/>
      <c r="I104" s="63">
        <f>(148.3+47.43)/100</f>
        <v>1.9573000000000003</v>
      </c>
      <c r="J104" s="64">
        <f t="shared" si="5"/>
        <v>0</v>
      </c>
    </row>
    <row r="105" spans="1:10" s="19" customFormat="1" hidden="1" outlineLevel="1" x14ac:dyDescent="0.2">
      <c r="A105" s="50"/>
      <c r="B105" s="60" t="s">
        <v>161</v>
      </c>
      <c r="C105" s="65" t="s">
        <v>287</v>
      </c>
      <c r="D105" s="65"/>
      <c r="E105" s="77" t="s">
        <v>6</v>
      </c>
      <c r="F105" s="50">
        <v>1</v>
      </c>
      <c r="G105" s="57" t="s">
        <v>96</v>
      </c>
      <c r="H105" s="62"/>
      <c r="I105" s="63">
        <f>(169.49+51.87)/100</f>
        <v>2.2136</v>
      </c>
      <c r="J105" s="64">
        <f t="shared" si="5"/>
        <v>0</v>
      </c>
    </row>
    <row r="106" spans="1:10" s="19" customFormat="1" ht="25.5" hidden="1" outlineLevel="1" x14ac:dyDescent="0.2">
      <c r="A106" s="50"/>
      <c r="B106" s="60" t="s">
        <v>162</v>
      </c>
      <c r="C106" s="65" t="s">
        <v>286</v>
      </c>
      <c r="D106" s="65"/>
      <c r="E106" s="77" t="s">
        <v>7</v>
      </c>
      <c r="F106" s="50">
        <v>1</v>
      </c>
      <c r="G106" s="57" t="s">
        <v>96</v>
      </c>
      <c r="H106" s="62"/>
      <c r="I106" s="63">
        <f>(141.56+106.25)/100</f>
        <v>2.4781</v>
      </c>
      <c r="J106" s="64">
        <f t="shared" si="5"/>
        <v>0</v>
      </c>
    </row>
    <row r="107" spans="1:10" s="19" customFormat="1" ht="25.5" hidden="1" outlineLevel="1" x14ac:dyDescent="0.2">
      <c r="A107" s="50"/>
      <c r="B107" s="60" t="s">
        <v>163</v>
      </c>
      <c r="C107" s="61" t="s">
        <v>285</v>
      </c>
      <c r="D107" s="61"/>
      <c r="E107" s="77" t="s">
        <v>8</v>
      </c>
      <c r="F107" s="50">
        <v>1</v>
      </c>
      <c r="G107" s="57" t="s">
        <v>96</v>
      </c>
      <c r="H107" s="62"/>
      <c r="I107" s="63">
        <f>(160.82+121.5)/100</f>
        <v>2.8231999999999999</v>
      </c>
      <c r="J107" s="64">
        <f t="shared" si="5"/>
        <v>0</v>
      </c>
    </row>
    <row r="108" spans="1:10" s="19" customFormat="1" ht="25.5" hidden="1" outlineLevel="1" x14ac:dyDescent="0.2">
      <c r="A108" s="50"/>
      <c r="B108" s="60" t="s">
        <v>164</v>
      </c>
      <c r="C108" s="61" t="s">
        <v>297</v>
      </c>
      <c r="D108" s="61"/>
      <c r="E108" s="77" t="s">
        <v>9</v>
      </c>
      <c r="F108" s="50">
        <v>1</v>
      </c>
      <c r="G108" s="57" t="s">
        <v>96</v>
      </c>
      <c r="H108" s="62"/>
      <c r="I108" s="63">
        <f>(150.45+25.06)/100</f>
        <v>1.7550999999999999</v>
      </c>
      <c r="J108" s="64">
        <f t="shared" si="5"/>
        <v>0</v>
      </c>
    </row>
    <row r="109" spans="1:10" s="19" customFormat="1" ht="25.5" hidden="1" outlineLevel="1" x14ac:dyDescent="0.2">
      <c r="A109" s="50"/>
      <c r="B109" s="60" t="s">
        <v>165</v>
      </c>
      <c r="C109" s="65" t="s">
        <v>298</v>
      </c>
      <c r="D109" s="65"/>
      <c r="E109" s="77" t="s">
        <v>10</v>
      </c>
      <c r="F109" s="50">
        <v>1</v>
      </c>
      <c r="G109" s="57" t="s">
        <v>96</v>
      </c>
      <c r="H109" s="62"/>
      <c r="I109" s="63">
        <f>(203.55+26.33)/100</f>
        <v>2.2988</v>
      </c>
      <c r="J109" s="64">
        <f t="shared" si="5"/>
        <v>0</v>
      </c>
    </row>
    <row r="110" spans="1:10" s="19" customFormat="1" hidden="1" outlineLevel="1" x14ac:dyDescent="0.2">
      <c r="A110" s="50"/>
      <c r="B110" s="60" t="s">
        <v>166</v>
      </c>
      <c r="C110" s="65" t="s">
        <v>283</v>
      </c>
      <c r="D110" s="65"/>
      <c r="E110" s="77" t="s">
        <v>10</v>
      </c>
      <c r="F110" s="50">
        <v>1</v>
      </c>
      <c r="G110" s="57" t="s">
        <v>96</v>
      </c>
      <c r="H110" s="62"/>
      <c r="I110" s="63">
        <f>1.25*(203.55+26.33)/100</f>
        <v>2.8735000000000004</v>
      </c>
      <c r="J110" s="64">
        <f t="shared" si="5"/>
        <v>0</v>
      </c>
    </row>
    <row r="111" spans="1:10" s="19" customFormat="1" ht="25.5" hidden="1" outlineLevel="1" x14ac:dyDescent="0.2">
      <c r="A111" s="50"/>
      <c r="B111" s="60" t="s">
        <v>167</v>
      </c>
      <c r="C111" s="65" t="s">
        <v>282</v>
      </c>
      <c r="D111" s="65"/>
      <c r="E111" s="77" t="s">
        <v>11</v>
      </c>
      <c r="F111" s="50">
        <v>1</v>
      </c>
      <c r="G111" s="57" t="s">
        <v>96</v>
      </c>
      <c r="H111" s="62"/>
      <c r="I111" s="63">
        <f>4.09+0.7</f>
        <v>4.79</v>
      </c>
      <c r="J111" s="64">
        <f t="shared" si="5"/>
        <v>0</v>
      </c>
    </row>
    <row r="112" spans="1:10" s="19" customFormat="1" ht="25.5" hidden="1" outlineLevel="1" x14ac:dyDescent="0.2">
      <c r="A112" s="50"/>
      <c r="B112" s="60" t="s">
        <v>168</v>
      </c>
      <c r="C112" s="65" t="s">
        <v>281</v>
      </c>
      <c r="D112" s="65"/>
      <c r="E112" s="77" t="s">
        <v>12</v>
      </c>
      <c r="F112" s="50">
        <v>1</v>
      </c>
      <c r="G112" s="57" t="s">
        <v>96</v>
      </c>
      <c r="H112" s="62"/>
      <c r="I112" s="63">
        <v>4.79</v>
      </c>
      <c r="J112" s="64">
        <f t="shared" si="5"/>
        <v>0</v>
      </c>
    </row>
    <row r="113" spans="1:10" s="19" customFormat="1" ht="25.5" hidden="1" outlineLevel="1" x14ac:dyDescent="0.2">
      <c r="A113" s="50"/>
      <c r="B113" s="60" t="s">
        <v>169</v>
      </c>
      <c r="C113" s="65" t="s">
        <v>280</v>
      </c>
      <c r="D113" s="65"/>
      <c r="E113" s="77" t="s">
        <v>13</v>
      </c>
      <c r="F113" s="50">
        <v>1</v>
      </c>
      <c r="G113" s="57" t="s">
        <v>96</v>
      </c>
      <c r="H113" s="62"/>
      <c r="I113" s="63">
        <f>(1396.35+297.95)/100</f>
        <v>16.942999999999998</v>
      </c>
      <c r="J113" s="64">
        <f t="shared" si="5"/>
        <v>0</v>
      </c>
    </row>
    <row r="114" spans="1:10" s="19" customFormat="1" ht="38.25" hidden="1" outlineLevel="1" x14ac:dyDescent="0.2">
      <c r="A114" s="50"/>
      <c r="B114" s="60" t="s">
        <v>170</v>
      </c>
      <c r="C114" s="61" t="s">
        <v>279</v>
      </c>
      <c r="D114" s="61"/>
      <c r="E114" s="77" t="s">
        <v>14</v>
      </c>
      <c r="F114" s="50">
        <v>1</v>
      </c>
      <c r="G114" s="57" t="s">
        <v>96</v>
      </c>
      <c r="H114" s="62"/>
      <c r="I114" s="63">
        <f>(533.14+101.28)/100*3</f>
        <v>19.032599999999999</v>
      </c>
      <c r="J114" s="64">
        <f t="shared" si="5"/>
        <v>0</v>
      </c>
    </row>
    <row r="115" spans="1:10" s="19" customFormat="1" ht="25.5" hidden="1" outlineLevel="1" x14ac:dyDescent="0.2">
      <c r="A115" s="50"/>
      <c r="B115" s="60" t="s">
        <v>171</v>
      </c>
      <c r="C115" s="61" t="s">
        <v>15</v>
      </c>
      <c r="D115" s="61"/>
      <c r="E115" s="77" t="s">
        <v>16</v>
      </c>
      <c r="F115" s="50">
        <v>1</v>
      </c>
      <c r="G115" s="57" t="s">
        <v>96</v>
      </c>
      <c r="H115" s="62"/>
      <c r="I115" s="63">
        <v>9.69</v>
      </c>
      <c r="J115" s="64">
        <f t="shared" si="5"/>
        <v>0</v>
      </c>
    </row>
    <row r="116" spans="1:10" s="19" customFormat="1" ht="25.5" hidden="1" outlineLevel="1" x14ac:dyDescent="0.2">
      <c r="A116" s="50"/>
      <c r="B116" s="60" t="s">
        <v>172</v>
      </c>
      <c r="C116" s="61" t="s">
        <v>17</v>
      </c>
      <c r="D116" s="61"/>
      <c r="E116" s="77" t="s">
        <v>18</v>
      </c>
      <c r="F116" s="50">
        <v>1</v>
      </c>
      <c r="G116" s="57" t="s">
        <v>97</v>
      </c>
      <c r="H116" s="62"/>
      <c r="I116" s="63">
        <f>14.19+0.27</f>
        <v>14.459999999999999</v>
      </c>
      <c r="J116" s="64">
        <f t="shared" si="5"/>
        <v>0</v>
      </c>
    </row>
    <row r="117" spans="1:10" s="19" customFormat="1" hidden="1" outlineLevel="1" x14ac:dyDescent="0.2">
      <c r="A117" s="50"/>
      <c r="B117" s="60" t="s">
        <v>173</v>
      </c>
      <c r="C117" s="61" t="s">
        <v>278</v>
      </c>
      <c r="D117" s="61"/>
      <c r="E117" s="77" t="s">
        <v>19</v>
      </c>
      <c r="F117" s="50">
        <v>1</v>
      </c>
      <c r="G117" s="57" t="s">
        <v>97</v>
      </c>
      <c r="H117" s="62"/>
      <c r="I117" s="63">
        <v>18.600000000000001</v>
      </c>
      <c r="J117" s="64">
        <f t="shared" si="5"/>
        <v>0</v>
      </c>
    </row>
    <row r="118" spans="1:10" s="19" customFormat="1" hidden="1" outlineLevel="1" x14ac:dyDescent="0.2">
      <c r="A118" s="50"/>
      <c r="B118" s="60" t="s">
        <v>174</v>
      </c>
      <c r="C118" s="61" t="s">
        <v>277</v>
      </c>
      <c r="D118" s="61"/>
      <c r="E118" s="77" t="s">
        <v>20</v>
      </c>
      <c r="F118" s="50">
        <v>1</v>
      </c>
      <c r="G118" s="57" t="s">
        <v>97</v>
      </c>
      <c r="H118" s="62"/>
      <c r="I118" s="63">
        <v>14.88</v>
      </c>
      <c r="J118" s="64">
        <f t="shared" si="5"/>
        <v>0</v>
      </c>
    </row>
    <row r="119" spans="1:10" s="19" customFormat="1" hidden="1" outlineLevel="1" x14ac:dyDescent="0.2">
      <c r="A119" s="73"/>
      <c r="B119" s="60" t="s">
        <v>175</v>
      </c>
      <c r="C119" s="61" t="s">
        <v>276</v>
      </c>
      <c r="D119" s="61"/>
      <c r="E119" s="77" t="s">
        <v>21</v>
      </c>
      <c r="F119" s="50">
        <v>1</v>
      </c>
      <c r="G119" s="57" t="s">
        <v>97</v>
      </c>
      <c r="H119" s="62"/>
      <c r="I119" s="63">
        <f>7.61+0.74</f>
        <v>8.35</v>
      </c>
      <c r="J119" s="64">
        <f t="shared" si="5"/>
        <v>0</v>
      </c>
    </row>
    <row r="120" spans="1:10" s="19" customFormat="1" ht="25.5" hidden="1" outlineLevel="1" x14ac:dyDescent="0.2">
      <c r="A120" s="50"/>
      <c r="B120" s="60" t="s">
        <v>176</v>
      </c>
      <c r="C120" s="61" t="s">
        <v>22</v>
      </c>
      <c r="D120" s="61"/>
      <c r="E120" s="77" t="s">
        <v>23</v>
      </c>
      <c r="F120" s="50">
        <v>1</v>
      </c>
      <c r="G120" s="57" t="s">
        <v>96</v>
      </c>
      <c r="H120" s="62"/>
      <c r="I120" s="63">
        <f>89.47/100</f>
        <v>0.89469999999999994</v>
      </c>
      <c r="J120" s="64">
        <f t="shared" si="5"/>
        <v>0</v>
      </c>
    </row>
    <row r="121" spans="1:10" s="19" customFormat="1" hidden="1" outlineLevel="1" x14ac:dyDescent="0.2">
      <c r="A121" s="50"/>
      <c r="B121" s="60" t="s">
        <v>177</v>
      </c>
      <c r="C121" s="65" t="s">
        <v>275</v>
      </c>
      <c r="D121" s="65"/>
      <c r="E121" s="77"/>
      <c r="F121" s="50">
        <v>1</v>
      </c>
      <c r="G121" s="57" t="s">
        <v>96</v>
      </c>
      <c r="H121" s="62"/>
      <c r="I121" s="63">
        <v>12</v>
      </c>
      <c r="J121" s="64">
        <f t="shared" si="5"/>
        <v>0</v>
      </c>
    </row>
    <row r="122" spans="1:10" s="19" customFormat="1" hidden="1" outlineLevel="1" x14ac:dyDescent="0.2">
      <c r="A122" s="50"/>
      <c r="B122" s="60" t="s">
        <v>178</v>
      </c>
      <c r="C122" s="65" t="s">
        <v>274</v>
      </c>
      <c r="D122" s="65"/>
      <c r="E122" s="77"/>
      <c r="F122" s="50">
        <v>1</v>
      </c>
      <c r="G122" s="57" t="s">
        <v>96</v>
      </c>
      <c r="H122" s="62"/>
      <c r="I122" s="63">
        <v>3</v>
      </c>
      <c r="J122" s="64">
        <f t="shared" si="5"/>
        <v>0</v>
      </c>
    </row>
    <row r="123" spans="1:10" s="19" customFormat="1" hidden="1" outlineLevel="1" x14ac:dyDescent="0.2">
      <c r="A123" s="50"/>
      <c r="B123" s="60" t="s">
        <v>179</v>
      </c>
      <c r="C123" s="65" t="s">
        <v>24</v>
      </c>
      <c r="D123" s="65"/>
      <c r="E123" s="77" t="s">
        <v>25</v>
      </c>
      <c r="F123" s="50">
        <v>1</v>
      </c>
      <c r="G123" s="57" t="s">
        <v>97</v>
      </c>
      <c r="H123" s="62"/>
      <c r="I123" s="63">
        <v>19.77</v>
      </c>
      <c r="J123" s="64">
        <f t="shared" si="5"/>
        <v>0</v>
      </c>
    </row>
    <row r="124" spans="1:10" s="19" customFormat="1" hidden="1" outlineLevel="1" x14ac:dyDescent="0.2">
      <c r="A124" s="50"/>
      <c r="B124" s="60" t="s">
        <v>180</v>
      </c>
      <c r="C124" s="65" t="s">
        <v>273</v>
      </c>
      <c r="D124" s="65"/>
      <c r="E124" s="77"/>
      <c r="F124" s="50">
        <v>1</v>
      </c>
      <c r="G124" s="57" t="s">
        <v>96</v>
      </c>
      <c r="H124" s="62"/>
      <c r="I124" s="63">
        <v>114.12</v>
      </c>
      <c r="J124" s="64">
        <f t="shared" si="5"/>
        <v>0</v>
      </c>
    </row>
    <row r="125" spans="1:10" s="19" customFormat="1" hidden="1" outlineLevel="1" x14ac:dyDescent="0.2">
      <c r="A125" s="73"/>
      <c r="B125" s="60" t="s">
        <v>181</v>
      </c>
      <c r="C125" s="61" t="s">
        <v>272</v>
      </c>
      <c r="D125" s="61"/>
      <c r="E125" s="77"/>
      <c r="F125" s="50">
        <v>1</v>
      </c>
      <c r="G125" s="57" t="s">
        <v>97</v>
      </c>
      <c r="H125" s="62"/>
      <c r="I125" s="63">
        <f>15.3*1.05*10.33105</f>
        <v>165.96831825000001</v>
      </c>
      <c r="J125" s="64">
        <f t="shared" si="5"/>
        <v>0</v>
      </c>
    </row>
    <row r="126" spans="1:10" s="19" customFormat="1" hidden="1" outlineLevel="1" x14ac:dyDescent="0.2">
      <c r="A126" s="73"/>
      <c r="B126" s="60" t="s">
        <v>182</v>
      </c>
      <c r="C126" s="61" t="s">
        <v>271</v>
      </c>
      <c r="D126" s="61"/>
      <c r="E126" s="77"/>
      <c r="F126" s="50">
        <v>1</v>
      </c>
      <c r="G126" s="57" t="s">
        <v>97</v>
      </c>
      <c r="H126" s="62"/>
      <c r="I126" s="63">
        <f>21.7*1.05*10.33105</f>
        <v>235.39297424999998</v>
      </c>
      <c r="J126" s="64">
        <f t="shared" si="5"/>
        <v>0</v>
      </c>
    </row>
    <row r="127" spans="1:10" s="19" customFormat="1" hidden="1" outlineLevel="1" x14ac:dyDescent="0.2">
      <c r="A127" s="73"/>
      <c r="B127" s="60" t="s">
        <v>183</v>
      </c>
      <c r="C127" s="61" t="s">
        <v>270</v>
      </c>
      <c r="D127" s="61"/>
      <c r="E127" s="77"/>
      <c r="F127" s="50">
        <v>1</v>
      </c>
      <c r="G127" s="57" t="s">
        <v>97</v>
      </c>
      <c r="H127" s="62"/>
      <c r="I127" s="63">
        <v>21.35</v>
      </c>
      <c r="J127" s="64">
        <f t="shared" si="5"/>
        <v>0</v>
      </c>
    </row>
    <row r="128" spans="1:10" s="19" customFormat="1" hidden="1" outlineLevel="1" x14ac:dyDescent="0.2">
      <c r="A128" s="50"/>
      <c r="B128" s="60" t="s">
        <v>184</v>
      </c>
      <c r="C128" s="61" t="s">
        <v>269</v>
      </c>
      <c r="D128" s="61"/>
      <c r="E128" s="77"/>
      <c r="F128" s="50">
        <v>1</v>
      </c>
      <c r="G128" s="57" t="s">
        <v>97</v>
      </c>
      <c r="H128" s="62"/>
      <c r="I128" s="63">
        <v>17.28</v>
      </c>
      <c r="J128" s="64">
        <f t="shared" si="5"/>
        <v>0</v>
      </c>
    </row>
    <row r="129" spans="1:10" s="19" customFormat="1" hidden="1" outlineLevel="1" x14ac:dyDescent="0.2">
      <c r="A129" s="50"/>
      <c r="B129" s="60" t="s">
        <v>185</v>
      </c>
      <c r="C129" s="65" t="s">
        <v>268</v>
      </c>
      <c r="D129" s="65"/>
      <c r="E129" s="77"/>
      <c r="F129" s="50">
        <v>1</v>
      </c>
      <c r="G129" s="57" t="s">
        <v>97</v>
      </c>
      <c r="H129" s="62"/>
      <c r="I129" s="63">
        <v>12.34</v>
      </c>
      <c r="J129" s="64">
        <f t="shared" si="5"/>
        <v>0</v>
      </c>
    </row>
    <row r="130" spans="1:10" s="19" customFormat="1" hidden="1" outlineLevel="1" x14ac:dyDescent="0.2">
      <c r="A130" s="50"/>
      <c r="B130" s="60" t="s">
        <v>186</v>
      </c>
      <c r="C130" s="65" t="s">
        <v>267</v>
      </c>
      <c r="D130" s="65"/>
      <c r="E130" s="77"/>
      <c r="F130" s="50">
        <v>1</v>
      </c>
      <c r="G130" s="57" t="s">
        <v>97</v>
      </c>
      <c r="H130" s="62"/>
      <c r="I130" s="63">
        <f>0.8*1.05*10.33105</f>
        <v>8.6780819999999999</v>
      </c>
      <c r="J130" s="64">
        <f t="shared" si="5"/>
        <v>0</v>
      </c>
    </row>
    <row r="131" spans="1:10" s="19" customFormat="1" hidden="1" outlineLevel="1" x14ac:dyDescent="0.2">
      <c r="A131" s="50"/>
      <c r="B131" s="60" t="s">
        <v>187</v>
      </c>
      <c r="C131" s="65" t="s">
        <v>266</v>
      </c>
      <c r="D131" s="65"/>
      <c r="E131" s="77"/>
      <c r="F131" s="50">
        <v>1</v>
      </c>
      <c r="G131" s="57" t="s">
        <v>97</v>
      </c>
      <c r="H131" s="62"/>
      <c r="I131" s="63">
        <f>0.8*1.05*10.33105/1.5</f>
        <v>5.7853880000000002</v>
      </c>
      <c r="J131" s="64">
        <f t="shared" si="5"/>
        <v>0</v>
      </c>
    </row>
    <row r="132" spans="1:10" s="19" customFormat="1" ht="38.25" hidden="1" outlineLevel="1" x14ac:dyDescent="0.2">
      <c r="A132" s="50"/>
      <c r="B132" s="60" t="s">
        <v>188</v>
      </c>
      <c r="C132" s="61" t="s">
        <v>265</v>
      </c>
      <c r="D132" s="61"/>
      <c r="E132" s="77" t="s">
        <v>307</v>
      </c>
      <c r="F132" s="50">
        <v>1</v>
      </c>
      <c r="G132" s="57" t="s">
        <v>97</v>
      </c>
      <c r="H132" s="62"/>
      <c r="I132" s="63">
        <f>179/100*10.33105</f>
        <v>18.492579499999998</v>
      </c>
      <c r="J132" s="64">
        <f t="shared" si="5"/>
        <v>0</v>
      </c>
    </row>
    <row r="133" spans="1:10" s="19" customFormat="1" ht="25.5" hidden="1" outlineLevel="1" x14ac:dyDescent="0.2">
      <c r="A133" s="50"/>
      <c r="B133" s="60" t="s">
        <v>189</v>
      </c>
      <c r="C133" s="65" t="s">
        <v>264</v>
      </c>
      <c r="D133" s="65"/>
      <c r="E133" s="77"/>
      <c r="F133" s="50">
        <v>1</v>
      </c>
      <c r="G133" s="57" t="s">
        <v>97</v>
      </c>
      <c r="H133" s="62"/>
      <c r="I133" s="63">
        <f>36.66*10.33105/2/1.5</f>
        <v>126.24543099999998</v>
      </c>
      <c r="J133" s="64">
        <f t="shared" si="5"/>
        <v>0</v>
      </c>
    </row>
    <row r="134" spans="1:10" s="19" customFormat="1" ht="25.5" hidden="1" outlineLevel="1" x14ac:dyDescent="0.2">
      <c r="A134" s="50"/>
      <c r="B134" s="60" t="s">
        <v>190</v>
      </c>
      <c r="C134" s="65" t="s">
        <v>263</v>
      </c>
      <c r="D134" s="65"/>
      <c r="E134" s="77"/>
      <c r="F134" s="50">
        <v>1</v>
      </c>
      <c r="G134" s="57" t="s">
        <v>97</v>
      </c>
      <c r="H134" s="62"/>
      <c r="I134" s="63">
        <f>36.66*10.33105/2</f>
        <v>189.36814649999997</v>
      </c>
      <c r="J134" s="64">
        <f t="shared" si="5"/>
        <v>0</v>
      </c>
    </row>
    <row r="135" spans="1:10" s="19" customFormat="1" ht="25.5" hidden="1" outlineLevel="1" x14ac:dyDescent="0.2">
      <c r="A135" s="50"/>
      <c r="B135" s="60" t="s">
        <v>191</v>
      </c>
      <c r="C135" s="61" t="s">
        <v>262</v>
      </c>
      <c r="D135" s="61"/>
      <c r="E135" s="77"/>
      <c r="F135" s="50">
        <v>1</v>
      </c>
      <c r="G135" s="57" t="s">
        <v>97</v>
      </c>
      <c r="H135" s="62"/>
      <c r="I135" s="63">
        <f>96.66*10.33105</f>
        <v>998.59929299999988</v>
      </c>
      <c r="J135" s="64">
        <f t="shared" si="5"/>
        <v>0</v>
      </c>
    </row>
    <row r="136" spans="1:10" s="19" customFormat="1" ht="25.5" hidden="1" outlineLevel="1" x14ac:dyDescent="0.2">
      <c r="A136" s="50"/>
      <c r="B136" s="60" t="s">
        <v>192</v>
      </c>
      <c r="C136" s="65" t="s">
        <v>261</v>
      </c>
      <c r="D136" s="65"/>
      <c r="E136" s="77"/>
      <c r="F136" s="50">
        <v>1</v>
      </c>
      <c r="G136" s="57" t="s">
        <v>97</v>
      </c>
      <c r="H136" s="62"/>
      <c r="I136" s="63">
        <f>128*1.05*10.33105/4/1.6</f>
        <v>216.95205000000001</v>
      </c>
      <c r="J136" s="64">
        <f t="shared" si="5"/>
        <v>0</v>
      </c>
    </row>
    <row r="137" spans="1:10" s="19" customFormat="1" ht="25.5" hidden="1" outlineLevel="1" x14ac:dyDescent="0.2">
      <c r="A137" s="50"/>
      <c r="B137" s="60" t="s">
        <v>193</v>
      </c>
      <c r="C137" s="65" t="s">
        <v>260</v>
      </c>
      <c r="D137" s="65"/>
      <c r="E137" s="77"/>
      <c r="F137" s="50">
        <v>1</v>
      </c>
      <c r="G137" s="57" t="s">
        <v>97</v>
      </c>
      <c r="H137" s="62"/>
      <c r="I137" s="63">
        <f>230*1.05*10.33105/4/1.8</f>
        <v>346.52063541666666</v>
      </c>
      <c r="J137" s="64">
        <f t="shared" si="5"/>
        <v>0</v>
      </c>
    </row>
    <row r="138" spans="1:10" s="19" customFormat="1" ht="25.5" hidden="1" outlineLevel="1" x14ac:dyDescent="0.2">
      <c r="A138" s="50"/>
      <c r="B138" s="60" t="s">
        <v>194</v>
      </c>
      <c r="C138" s="65" t="s">
        <v>259</v>
      </c>
      <c r="D138" s="65"/>
      <c r="E138" s="77"/>
      <c r="F138" s="50">
        <v>1</v>
      </c>
      <c r="G138" s="57" t="s">
        <v>97</v>
      </c>
      <c r="H138" s="62"/>
      <c r="I138" s="63">
        <f>230*10.33105/4</f>
        <v>594.03537499999993</v>
      </c>
      <c r="J138" s="64">
        <f t="shared" si="5"/>
        <v>0</v>
      </c>
    </row>
    <row r="139" spans="1:10" s="19" customFormat="1" ht="25.5" hidden="1" outlineLevel="1" x14ac:dyDescent="0.2">
      <c r="A139" s="50"/>
      <c r="B139" s="60" t="s">
        <v>195</v>
      </c>
      <c r="C139" s="65" t="s">
        <v>258</v>
      </c>
      <c r="D139" s="65"/>
      <c r="E139" s="77"/>
      <c r="F139" s="50">
        <v>1</v>
      </c>
      <c r="G139" s="57" t="s">
        <v>97</v>
      </c>
      <c r="H139" s="62"/>
      <c r="I139" s="63">
        <f>230*10.33105/2/1.8</f>
        <v>660.03930555555542</v>
      </c>
      <c r="J139" s="64">
        <f t="shared" si="5"/>
        <v>0</v>
      </c>
    </row>
    <row r="140" spans="1:10" s="19" customFormat="1" ht="25.5" hidden="1" outlineLevel="1" x14ac:dyDescent="0.2">
      <c r="A140" s="50"/>
      <c r="B140" s="60" t="s">
        <v>196</v>
      </c>
      <c r="C140" s="65" t="s">
        <v>257</v>
      </c>
      <c r="D140" s="65"/>
      <c r="E140" s="77"/>
      <c r="F140" s="50">
        <v>1</v>
      </c>
      <c r="G140" s="57" t="s">
        <v>97</v>
      </c>
      <c r="H140" s="62"/>
      <c r="I140" s="63">
        <f>230*10.33105/2</f>
        <v>1188.0707499999999</v>
      </c>
      <c r="J140" s="64">
        <f t="shared" si="5"/>
        <v>0</v>
      </c>
    </row>
    <row r="141" spans="1:10" s="19" customFormat="1" ht="25.5" hidden="1" outlineLevel="1" x14ac:dyDescent="0.2">
      <c r="A141" s="50"/>
      <c r="B141" s="60" t="s">
        <v>197</v>
      </c>
      <c r="C141" s="65" t="s">
        <v>256</v>
      </c>
      <c r="D141" s="65"/>
      <c r="E141" s="77"/>
      <c r="F141" s="50">
        <v>1</v>
      </c>
      <c r="G141" s="57" t="s">
        <v>97</v>
      </c>
      <c r="H141" s="62"/>
      <c r="I141" s="63">
        <f>230*10.33105/1.8</f>
        <v>1320.0786111111108</v>
      </c>
      <c r="J141" s="64">
        <f t="shared" si="5"/>
        <v>0</v>
      </c>
    </row>
    <row r="142" spans="1:10" s="19" customFormat="1" ht="25.5" hidden="1" outlineLevel="1" x14ac:dyDescent="0.2">
      <c r="A142" s="50"/>
      <c r="B142" s="60" t="s">
        <v>198</v>
      </c>
      <c r="C142" s="65" t="s">
        <v>255</v>
      </c>
      <c r="D142" s="65"/>
      <c r="E142" s="77"/>
      <c r="F142" s="50">
        <v>1</v>
      </c>
      <c r="G142" s="57" t="s">
        <v>97</v>
      </c>
      <c r="H142" s="62"/>
      <c r="I142" s="63">
        <f>230*10.33105</f>
        <v>2376.1414999999997</v>
      </c>
      <c r="J142" s="64">
        <f t="shared" si="5"/>
        <v>0</v>
      </c>
    </row>
    <row r="143" spans="1:10" s="19" customFormat="1" ht="25.5" hidden="1" outlineLevel="1" x14ac:dyDescent="0.2">
      <c r="A143" s="73"/>
      <c r="B143" s="60" t="s">
        <v>199</v>
      </c>
      <c r="C143" s="61" t="s">
        <v>254</v>
      </c>
      <c r="D143" s="61"/>
      <c r="E143" s="77"/>
      <c r="F143" s="50">
        <v>1</v>
      </c>
      <c r="G143" s="57" t="s">
        <v>98</v>
      </c>
      <c r="H143" s="62"/>
      <c r="I143" s="63">
        <f>(1.91+1.41)/100*10.33105</f>
        <v>0.34299086000000001</v>
      </c>
      <c r="J143" s="64">
        <f t="shared" si="5"/>
        <v>0</v>
      </c>
    </row>
    <row r="144" spans="1:10" s="19" customFormat="1" ht="25.5" hidden="1" outlineLevel="1" x14ac:dyDescent="0.2">
      <c r="A144" s="73"/>
      <c r="B144" s="60" t="s">
        <v>200</v>
      </c>
      <c r="C144" s="65" t="s">
        <v>253</v>
      </c>
      <c r="D144" s="65"/>
      <c r="E144" s="77"/>
      <c r="F144" s="50">
        <v>1</v>
      </c>
      <c r="G144" s="57" t="s">
        <v>98</v>
      </c>
      <c r="H144" s="62"/>
      <c r="I144" s="63">
        <f>(3.31+2.3)/100*10.33105</f>
        <v>0.57957190499999989</v>
      </c>
      <c r="J144" s="64">
        <f t="shared" si="5"/>
        <v>0</v>
      </c>
    </row>
    <row r="145" spans="1:10" s="19" customFormat="1" ht="25.5" hidden="1" outlineLevel="1" x14ac:dyDescent="0.2">
      <c r="A145" s="50"/>
      <c r="B145" s="60" t="s">
        <v>201</v>
      </c>
      <c r="C145" s="65" t="s">
        <v>26</v>
      </c>
      <c r="D145" s="65"/>
      <c r="E145" s="77"/>
      <c r="F145" s="50">
        <v>1</v>
      </c>
      <c r="G145" s="57" t="s">
        <v>99</v>
      </c>
      <c r="H145" s="62"/>
      <c r="I145" s="63">
        <f>0.44*10.33105*2.5</f>
        <v>11.364155</v>
      </c>
      <c r="J145" s="64">
        <f t="shared" si="5"/>
        <v>0</v>
      </c>
    </row>
    <row r="146" spans="1:10" s="19" customFormat="1" hidden="1" outlineLevel="1" x14ac:dyDescent="0.2">
      <c r="A146" s="50"/>
      <c r="B146" s="60" t="s">
        <v>202</v>
      </c>
      <c r="C146" s="65" t="s">
        <v>252</v>
      </c>
      <c r="D146" s="65"/>
      <c r="E146" s="77"/>
      <c r="F146" s="50">
        <v>1</v>
      </c>
      <c r="G146" s="57" t="s">
        <v>97</v>
      </c>
      <c r="H146" s="62"/>
      <c r="I146" s="63">
        <f>0.98*10.33105*3</f>
        <v>30.373286999999998</v>
      </c>
      <c r="J146" s="64">
        <f t="shared" si="5"/>
        <v>0</v>
      </c>
    </row>
    <row r="147" spans="1:10" s="19" customFormat="1" hidden="1" outlineLevel="1" x14ac:dyDescent="0.2">
      <c r="A147" s="50"/>
      <c r="B147" s="60" t="s">
        <v>203</v>
      </c>
      <c r="C147" s="65" t="s">
        <v>251</v>
      </c>
      <c r="D147" s="65"/>
      <c r="E147" s="77"/>
      <c r="F147" s="50">
        <v>1</v>
      </c>
      <c r="G147" s="57" t="s">
        <v>97</v>
      </c>
      <c r="H147" s="62"/>
      <c r="I147" s="63">
        <v>6</v>
      </c>
      <c r="J147" s="64">
        <f t="shared" si="5"/>
        <v>0</v>
      </c>
    </row>
    <row r="148" spans="1:10" s="19" customFormat="1" ht="25.5" hidden="1" outlineLevel="1" x14ac:dyDescent="0.2">
      <c r="A148" s="50"/>
      <c r="B148" s="60" t="s">
        <v>204</v>
      </c>
      <c r="C148" s="65" t="s">
        <v>250</v>
      </c>
      <c r="D148" s="65"/>
      <c r="E148" s="77"/>
      <c r="F148" s="50">
        <v>1</v>
      </c>
      <c r="G148" s="57" t="s">
        <v>97</v>
      </c>
      <c r="H148" s="62"/>
      <c r="I148" s="63">
        <v>35</v>
      </c>
      <c r="J148" s="64">
        <f t="shared" si="5"/>
        <v>0</v>
      </c>
    </row>
    <row r="149" spans="1:10" s="19" customFormat="1" ht="25.5" hidden="1" outlineLevel="1" x14ac:dyDescent="0.2">
      <c r="A149" s="50"/>
      <c r="B149" s="60" t="s">
        <v>205</v>
      </c>
      <c r="C149" s="65" t="s">
        <v>249</v>
      </c>
      <c r="D149" s="65"/>
      <c r="E149" s="77"/>
      <c r="F149" s="50">
        <v>1</v>
      </c>
      <c r="G149" s="57" t="s">
        <v>97</v>
      </c>
      <c r="H149" s="62"/>
      <c r="I149" s="63">
        <f>35*1.8</f>
        <v>63</v>
      </c>
      <c r="J149" s="64">
        <f t="shared" si="5"/>
        <v>0</v>
      </c>
    </row>
    <row r="150" spans="1:10" s="19" customFormat="1" ht="25.5" hidden="1" outlineLevel="1" x14ac:dyDescent="0.2">
      <c r="A150" s="50"/>
      <c r="B150" s="60" t="s">
        <v>206</v>
      </c>
      <c r="C150" s="65" t="s">
        <v>248</v>
      </c>
      <c r="D150" s="65"/>
      <c r="E150" s="77"/>
      <c r="F150" s="50">
        <v>1</v>
      </c>
      <c r="G150" s="57" t="s">
        <v>97</v>
      </c>
      <c r="H150" s="62"/>
      <c r="I150" s="63">
        <f>35*2.4</f>
        <v>84</v>
      </c>
      <c r="J150" s="64">
        <f t="shared" si="5"/>
        <v>0</v>
      </c>
    </row>
    <row r="151" spans="1:10" s="19" customFormat="1" ht="25.5" hidden="1" outlineLevel="1" x14ac:dyDescent="0.2">
      <c r="A151" s="50"/>
      <c r="B151" s="60" t="s">
        <v>207</v>
      </c>
      <c r="C151" s="65" t="s">
        <v>247</v>
      </c>
      <c r="D151" s="65"/>
      <c r="E151" s="77"/>
      <c r="F151" s="50">
        <v>1</v>
      </c>
      <c r="G151" s="57" t="s">
        <v>97</v>
      </c>
      <c r="H151" s="62"/>
      <c r="I151" s="63">
        <f>35*2.4*1.8</f>
        <v>151.20000000000002</v>
      </c>
      <c r="J151" s="64">
        <f t="shared" si="5"/>
        <v>0</v>
      </c>
    </row>
    <row r="152" spans="1:10" s="19" customFormat="1" hidden="1" outlineLevel="1" x14ac:dyDescent="0.2">
      <c r="A152" s="50"/>
      <c r="B152" s="60" t="s">
        <v>208</v>
      </c>
      <c r="C152" s="65" t="s">
        <v>246</v>
      </c>
      <c r="D152" s="65"/>
      <c r="E152" s="77"/>
      <c r="F152" s="50">
        <v>1</v>
      </c>
      <c r="G152" s="57" t="s">
        <v>97</v>
      </c>
      <c r="H152" s="62"/>
      <c r="I152" s="63">
        <f>4.9*10.33105</f>
        <v>50.622145000000003</v>
      </c>
      <c r="J152" s="64">
        <f t="shared" si="5"/>
        <v>0</v>
      </c>
    </row>
    <row r="153" spans="1:10" s="19" customFormat="1" hidden="1" outlineLevel="1" x14ac:dyDescent="0.2">
      <c r="A153" s="50"/>
      <c r="B153" s="60" t="s">
        <v>209</v>
      </c>
      <c r="C153" s="65" t="s">
        <v>245</v>
      </c>
      <c r="D153" s="65"/>
      <c r="E153" s="77"/>
      <c r="F153" s="50">
        <v>1</v>
      </c>
      <c r="G153" s="57" t="s">
        <v>97</v>
      </c>
      <c r="H153" s="62"/>
      <c r="I153" s="63">
        <f>3.54*10.33105</f>
        <v>36.571916999999999</v>
      </c>
      <c r="J153" s="64">
        <f t="shared" si="5"/>
        <v>0</v>
      </c>
    </row>
    <row r="154" spans="1:10" s="19" customFormat="1" ht="25.5" hidden="1" outlineLevel="1" x14ac:dyDescent="0.2">
      <c r="A154" s="50"/>
      <c r="B154" s="60" t="s">
        <v>210</v>
      </c>
      <c r="C154" s="61" t="s">
        <v>27</v>
      </c>
      <c r="D154" s="61"/>
      <c r="E154" s="77" t="s">
        <v>28</v>
      </c>
      <c r="F154" s="50">
        <v>1</v>
      </c>
      <c r="G154" s="57" t="s">
        <v>100</v>
      </c>
      <c r="H154" s="62"/>
      <c r="I154" s="63">
        <v>29.5</v>
      </c>
      <c r="J154" s="64">
        <f t="shared" si="5"/>
        <v>0</v>
      </c>
    </row>
    <row r="155" spans="1:10" s="19" customFormat="1" ht="25.5" hidden="1" outlineLevel="1" x14ac:dyDescent="0.2">
      <c r="A155" s="50"/>
      <c r="B155" s="60" t="s">
        <v>211</v>
      </c>
      <c r="C155" s="66" t="s">
        <v>29</v>
      </c>
      <c r="D155" s="66"/>
      <c r="E155" s="77" t="s">
        <v>30</v>
      </c>
      <c r="F155" s="50">
        <v>1</v>
      </c>
      <c r="G155" s="57" t="s">
        <v>101</v>
      </c>
      <c r="H155" s="62"/>
      <c r="I155" s="63">
        <v>49.16</v>
      </c>
      <c r="J155" s="64">
        <f t="shared" si="5"/>
        <v>0</v>
      </c>
    </row>
    <row r="156" spans="1:10" s="19" customFormat="1" ht="25.5" hidden="1" outlineLevel="1" x14ac:dyDescent="0.2">
      <c r="A156" s="50"/>
      <c r="B156" s="60" t="s">
        <v>212</v>
      </c>
      <c r="C156" s="66" t="s">
        <v>31</v>
      </c>
      <c r="D156" s="66"/>
      <c r="E156" s="77" t="s">
        <v>32</v>
      </c>
      <c r="F156" s="50">
        <v>1</v>
      </c>
      <c r="G156" s="57" t="s">
        <v>101</v>
      </c>
      <c r="H156" s="62"/>
      <c r="I156" s="63">
        <v>29.5</v>
      </c>
      <c r="J156" s="64">
        <f t="shared" si="5"/>
        <v>0</v>
      </c>
    </row>
    <row r="157" spans="1:10" s="19" customFormat="1" ht="25.5" hidden="1" outlineLevel="1" x14ac:dyDescent="0.2">
      <c r="A157" s="50"/>
      <c r="B157" s="60" t="s">
        <v>213</v>
      </c>
      <c r="C157" s="67" t="s">
        <v>33</v>
      </c>
      <c r="D157" s="67"/>
      <c r="E157" s="77" t="s">
        <v>34</v>
      </c>
      <c r="F157" s="50">
        <v>1</v>
      </c>
      <c r="G157" s="57" t="s">
        <v>101</v>
      </c>
      <c r="H157" s="62"/>
      <c r="I157" s="63">
        <v>117.99</v>
      </c>
      <c r="J157" s="64">
        <f t="shared" si="5"/>
        <v>0</v>
      </c>
    </row>
    <row r="158" spans="1:10" s="19" customFormat="1" ht="25.5" hidden="1" outlineLevel="1" x14ac:dyDescent="0.2">
      <c r="A158" s="50"/>
      <c r="B158" s="60" t="s">
        <v>214</v>
      </c>
      <c r="C158" s="67" t="s">
        <v>35</v>
      </c>
      <c r="D158" s="67"/>
      <c r="E158" s="77" t="s">
        <v>36</v>
      </c>
      <c r="F158" s="50">
        <v>1</v>
      </c>
      <c r="G158" s="57" t="s">
        <v>101</v>
      </c>
      <c r="H158" s="62"/>
      <c r="I158" s="63">
        <v>78.66</v>
      </c>
      <c r="J158" s="64">
        <f t="shared" si="5"/>
        <v>0</v>
      </c>
    </row>
    <row r="159" spans="1:10" s="19" customFormat="1" ht="38.25" hidden="1" outlineLevel="1" x14ac:dyDescent="0.2">
      <c r="A159" s="50"/>
      <c r="B159" s="60" t="s">
        <v>215</v>
      </c>
      <c r="C159" s="67" t="s">
        <v>37</v>
      </c>
      <c r="D159" s="67"/>
      <c r="E159" s="77" t="s">
        <v>38</v>
      </c>
      <c r="F159" s="50">
        <v>1</v>
      </c>
      <c r="G159" s="57" t="s">
        <v>97</v>
      </c>
      <c r="H159" s="62"/>
      <c r="I159" s="63">
        <v>148.01</v>
      </c>
      <c r="J159" s="64">
        <f t="shared" ref="J159:J182" si="6">I159*H159*F159</f>
        <v>0</v>
      </c>
    </row>
    <row r="160" spans="1:10" s="19" customFormat="1" ht="38.25" hidden="1" outlineLevel="1" x14ac:dyDescent="0.2">
      <c r="A160" s="50"/>
      <c r="B160" s="60" t="s">
        <v>216</v>
      </c>
      <c r="C160" s="67" t="s">
        <v>39</v>
      </c>
      <c r="D160" s="67"/>
      <c r="E160" s="77" t="s">
        <v>40</v>
      </c>
      <c r="F160" s="50">
        <v>1</v>
      </c>
      <c r="G160" s="57" t="s">
        <v>97</v>
      </c>
      <c r="H160" s="62"/>
      <c r="I160" s="63">
        <v>137.66</v>
      </c>
      <c r="J160" s="64">
        <f t="shared" si="6"/>
        <v>0</v>
      </c>
    </row>
    <row r="161" spans="1:10" s="19" customFormat="1" ht="25.5" hidden="1" outlineLevel="1" x14ac:dyDescent="0.2">
      <c r="A161" s="50"/>
      <c r="B161" s="60" t="s">
        <v>217</v>
      </c>
      <c r="C161" s="67" t="s">
        <v>41</v>
      </c>
      <c r="D161" s="67"/>
      <c r="E161" s="77" t="s">
        <v>42</v>
      </c>
      <c r="F161" s="50">
        <v>1</v>
      </c>
      <c r="G161" s="57" t="s">
        <v>97</v>
      </c>
      <c r="H161" s="62"/>
      <c r="I161" s="63">
        <v>3.51</v>
      </c>
      <c r="J161" s="64">
        <f t="shared" si="6"/>
        <v>0</v>
      </c>
    </row>
    <row r="162" spans="1:10" s="19" customFormat="1" ht="25.5" hidden="1" outlineLevel="1" x14ac:dyDescent="0.2">
      <c r="A162" s="73"/>
      <c r="B162" s="60" t="s">
        <v>218</v>
      </c>
      <c r="C162" s="67" t="s">
        <v>43</v>
      </c>
      <c r="D162" s="67"/>
      <c r="E162" s="77" t="s">
        <v>44</v>
      </c>
      <c r="F162" s="50">
        <v>1</v>
      </c>
      <c r="G162" s="57" t="s">
        <v>97</v>
      </c>
      <c r="H162" s="62"/>
      <c r="I162" s="63">
        <v>8.77</v>
      </c>
      <c r="J162" s="64">
        <f t="shared" si="6"/>
        <v>0</v>
      </c>
    </row>
    <row r="163" spans="1:10" s="19" customFormat="1" ht="25.5" hidden="1" outlineLevel="1" x14ac:dyDescent="0.2">
      <c r="A163" s="50"/>
      <c r="B163" s="60" t="s">
        <v>219</v>
      </c>
      <c r="C163" s="67" t="s">
        <v>244</v>
      </c>
      <c r="D163" s="67"/>
      <c r="E163" s="77" t="s">
        <v>45</v>
      </c>
      <c r="F163" s="50">
        <v>1</v>
      </c>
      <c r="G163" s="57" t="s">
        <v>97</v>
      </c>
      <c r="H163" s="62"/>
      <c r="I163" s="63">
        <v>429.8</v>
      </c>
      <c r="J163" s="64">
        <f t="shared" si="6"/>
        <v>0</v>
      </c>
    </row>
    <row r="164" spans="1:10" s="19" customFormat="1" hidden="1" outlineLevel="1" x14ac:dyDescent="0.2">
      <c r="A164" s="73"/>
      <c r="B164" s="60" t="s">
        <v>220</v>
      </c>
      <c r="C164" s="67" t="s">
        <v>46</v>
      </c>
      <c r="D164" s="67"/>
      <c r="E164" s="77" t="s">
        <v>47</v>
      </c>
      <c r="F164" s="50">
        <v>1</v>
      </c>
      <c r="G164" s="57" t="s">
        <v>97</v>
      </c>
      <c r="H164" s="62"/>
      <c r="I164" s="63">
        <v>576.98</v>
      </c>
      <c r="J164" s="64">
        <f t="shared" si="6"/>
        <v>0</v>
      </c>
    </row>
    <row r="165" spans="1:10" s="19" customFormat="1" ht="38.25" hidden="1" outlineLevel="1" x14ac:dyDescent="0.2">
      <c r="A165" s="50"/>
      <c r="B165" s="60" t="s">
        <v>221</v>
      </c>
      <c r="C165" s="67" t="s">
        <v>48</v>
      </c>
      <c r="D165" s="67"/>
      <c r="E165" s="77" t="s">
        <v>49</v>
      </c>
      <c r="F165" s="50">
        <v>1</v>
      </c>
      <c r="G165" s="57" t="s">
        <v>97</v>
      </c>
      <c r="H165" s="62"/>
      <c r="I165" s="63">
        <v>735.87</v>
      </c>
      <c r="J165" s="64">
        <f t="shared" si="6"/>
        <v>0</v>
      </c>
    </row>
    <row r="166" spans="1:10" s="19" customFormat="1" ht="38.25" hidden="1" outlineLevel="1" x14ac:dyDescent="0.2">
      <c r="A166" s="50"/>
      <c r="B166" s="60" t="s">
        <v>222</v>
      </c>
      <c r="C166" s="67" t="s">
        <v>50</v>
      </c>
      <c r="D166" s="67"/>
      <c r="E166" s="77" t="s">
        <v>51</v>
      </c>
      <c r="F166" s="50">
        <v>1</v>
      </c>
      <c r="G166" s="57" t="s">
        <v>97</v>
      </c>
      <c r="H166" s="62"/>
      <c r="I166" s="63">
        <v>1265.18</v>
      </c>
      <c r="J166" s="64">
        <f t="shared" si="6"/>
        <v>0</v>
      </c>
    </row>
    <row r="167" spans="1:10" s="19" customFormat="1" ht="25.5" hidden="1" outlineLevel="1" x14ac:dyDescent="0.2">
      <c r="A167" s="50"/>
      <c r="B167" s="60" t="s">
        <v>223</v>
      </c>
      <c r="C167" s="67" t="s">
        <v>52</v>
      </c>
      <c r="D167" s="67"/>
      <c r="E167" s="77" t="s">
        <v>53</v>
      </c>
      <c r="F167" s="50">
        <v>1</v>
      </c>
      <c r="G167" s="57" t="s">
        <v>101</v>
      </c>
      <c r="H167" s="62"/>
      <c r="I167" s="63">
        <v>258.2</v>
      </c>
      <c r="J167" s="64">
        <f t="shared" si="6"/>
        <v>0</v>
      </c>
    </row>
    <row r="168" spans="1:10" s="19" customFormat="1" ht="25.5" hidden="1" outlineLevel="1" x14ac:dyDescent="0.2">
      <c r="A168" s="50"/>
      <c r="B168" s="60" t="s">
        <v>224</v>
      </c>
      <c r="C168" s="67" t="s">
        <v>54</v>
      </c>
      <c r="D168" s="67"/>
      <c r="E168" s="77" t="s">
        <v>55</v>
      </c>
      <c r="F168" s="50">
        <v>1</v>
      </c>
      <c r="G168" s="57" t="s">
        <v>101</v>
      </c>
      <c r="H168" s="62"/>
      <c r="I168" s="63">
        <v>477.67</v>
      </c>
      <c r="J168" s="64">
        <f t="shared" si="6"/>
        <v>0</v>
      </c>
    </row>
    <row r="169" spans="1:10" s="19" customFormat="1" ht="25.5" hidden="1" outlineLevel="1" x14ac:dyDescent="0.2">
      <c r="A169" s="50"/>
      <c r="B169" s="60" t="s">
        <v>225</v>
      </c>
      <c r="C169" s="67" t="s">
        <v>56</v>
      </c>
      <c r="D169" s="67"/>
      <c r="E169" s="77" t="s">
        <v>57</v>
      </c>
      <c r="F169" s="50">
        <v>1</v>
      </c>
      <c r="G169" s="57" t="s">
        <v>101</v>
      </c>
      <c r="H169" s="62"/>
      <c r="I169" s="63">
        <v>322.75</v>
      </c>
      <c r="J169" s="64">
        <f t="shared" si="6"/>
        <v>0</v>
      </c>
    </row>
    <row r="170" spans="1:10" s="19" customFormat="1" ht="38.25" hidden="1" outlineLevel="1" x14ac:dyDescent="0.2">
      <c r="A170" s="50"/>
      <c r="B170" s="60" t="s">
        <v>226</v>
      </c>
      <c r="C170" s="67" t="s">
        <v>243</v>
      </c>
      <c r="D170" s="67"/>
      <c r="E170" s="77" t="s">
        <v>58</v>
      </c>
      <c r="F170" s="50">
        <v>1</v>
      </c>
      <c r="G170" s="57" t="s">
        <v>97</v>
      </c>
      <c r="H170" s="62"/>
      <c r="I170" s="63">
        <f>924+447.18/2</f>
        <v>1147.5899999999999</v>
      </c>
      <c r="J170" s="64">
        <f t="shared" si="6"/>
        <v>0</v>
      </c>
    </row>
    <row r="171" spans="1:10" s="19" customFormat="1" hidden="1" outlineLevel="1" x14ac:dyDescent="0.2">
      <c r="A171" s="50"/>
      <c r="B171" s="60" t="s">
        <v>227</v>
      </c>
      <c r="C171" s="67" t="s">
        <v>242</v>
      </c>
      <c r="D171" s="67"/>
      <c r="E171" s="77"/>
      <c r="F171" s="50">
        <v>1</v>
      </c>
      <c r="G171" s="57" t="s">
        <v>101</v>
      </c>
      <c r="H171" s="62"/>
      <c r="I171" s="63">
        <f>258.2/12</f>
        <v>21.516666666666666</v>
      </c>
      <c r="J171" s="64">
        <f t="shared" si="6"/>
        <v>0</v>
      </c>
    </row>
    <row r="172" spans="1:10" s="19" customFormat="1" ht="51" hidden="1" outlineLevel="1" x14ac:dyDescent="0.2">
      <c r="A172" s="50"/>
      <c r="B172" s="60" t="s">
        <v>228</v>
      </c>
      <c r="C172" s="67" t="s">
        <v>59</v>
      </c>
      <c r="D172" s="67"/>
      <c r="E172" s="77"/>
      <c r="F172" s="50">
        <v>1</v>
      </c>
      <c r="G172" s="57" t="s">
        <v>97</v>
      </c>
      <c r="H172" s="62"/>
      <c r="I172" s="63">
        <f>38.48*6</f>
        <v>230.88</v>
      </c>
      <c r="J172" s="64">
        <f t="shared" si="6"/>
        <v>0</v>
      </c>
    </row>
    <row r="173" spans="1:10" s="19" customFormat="1" ht="51" hidden="1" outlineLevel="1" x14ac:dyDescent="0.2">
      <c r="A173" s="50"/>
      <c r="B173" s="60" t="s">
        <v>229</v>
      </c>
      <c r="C173" s="67" t="s">
        <v>60</v>
      </c>
      <c r="D173" s="67"/>
      <c r="E173" s="77"/>
      <c r="F173" s="50">
        <v>1</v>
      </c>
      <c r="G173" s="57" t="s">
        <v>97</v>
      </c>
      <c r="H173" s="62"/>
      <c r="I173" s="63">
        <f>38.48*4</f>
        <v>153.91999999999999</v>
      </c>
      <c r="J173" s="64">
        <f t="shared" si="6"/>
        <v>0</v>
      </c>
    </row>
    <row r="174" spans="1:10" s="19" customFormat="1" ht="51" hidden="1" outlineLevel="1" x14ac:dyDescent="0.2">
      <c r="A174" s="50"/>
      <c r="B174" s="60" t="s">
        <v>230</v>
      </c>
      <c r="C174" s="67" t="s">
        <v>61</v>
      </c>
      <c r="D174" s="67"/>
      <c r="E174" s="77"/>
      <c r="F174" s="50">
        <v>1</v>
      </c>
      <c r="G174" s="57" t="s">
        <v>97</v>
      </c>
      <c r="H174" s="62"/>
      <c r="I174" s="63">
        <f>38.48*2</f>
        <v>76.959999999999994</v>
      </c>
      <c r="J174" s="64">
        <f t="shared" si="6"/>
        <v>0</v>
      </c>
    </row>
    <row r="175" spans="1:10" s="19" customFormat="1" ht="51" hidden="1" outlineLevel="1" x14ac:dyDescent="0.2">
      <c r="A175" s="50"/>
      <c r="B175" s="60" t="s">
        <v>231</v>
      </c>
      <c r="C175" s="67" t="s">
        <v>62</v>
      </c>
      <c r="D175" s="67"/>
      <c r="E175" s="77"/>
      <c r="F175" s="50">
        <v>1</v>
      </c>
      <c r="G175" s="57" t="s">
        <v>97</v>
      </c>
      <c r="H175" s="62"/>
      <c r="I175" s="63">
        <f>38.48*3</f>
        <v>115.44</v>
      </c>
      <c r="J175" s="64">
        <f t="shared" si="6"/>
        <v>0</v>
      </c>
    </row>
    <row r="176" spans="1:10" s="19" customFormat="1" hidden="1" outlineLevel="1" x14ac:dyDescent="0.2">
      <c r="A176" s="50"/>
      <c r="B176" s="60" t="s">
        <v>232</v>
      </c>
      <c r="C176" s="61" t="s">
        <v>241</v>
      </c>
      <c r="D176" s="61"/>
      <c r="E176" s="77"/>
      <c r="F176" s="50">
        <v>1</v>
      </c>
      <c r="G176" s="57" t="s">
        <v>97</v>
      </c>
      <c r="H176" s="62"/>
      <c r="I176" s="63">
        <v>124.12</v>
      </c>
      <c r="J176" s="64">
        <f t="shared" si="6"/>
        <v>0</v>
      </c>
    </row>
    <row r="177" spans="1:10" s="19" customFormat="1" ht="25.5" hidden="1" outlineLevel="1" x14ac:dyDescent="0.2">
      <c r="A177" s="50"/>
      <c r="B177" s="60" t="s">
        <v>233</v>
      </c>
      <c r="C177" s="61" t="s">
        <v>240</v>
      </c>
      <c r="D177" s="61"/>
      <c r="E177" s="77"/>
      <c r="F177" s="50">
        <v>1</v>
      </c>
      <c r="G177" s="57" t="s">
        <v>97</v>
      </c>
      <c r="H177" s="62"/>
      <c r="I177" s="63">
        <f>1.5*10.33105</f>
        <v>15.496575</v>
      </c>
      <c r="J177" s="64">
        <f t="shared" si="6"/>
        <v>0</v>
      </c>
    </row>
    <row r="178" spans="1:10" s="19" customFormat="1" ht="25.5" hidden="1" outlineLevel="1" x14ac:dyDescent="0.2">
      <c r="A178" s="50"/>
      <c r="B178" s="60" t="s">
        <v>234</v>
      </c>
      <c r="C178" s="61" t="s">
        <v>239</v>
      </c>
      <c r="D178" s="61"/>
      <c r="E178" s="77"/>
      <c r="F178" s="50">
        <v>1</v>
      </c>
      <c r="G178" s="57" t="s">
        <v>97</v>
      </c>
      <c r="H178" s="62"/>
      <c r="I178" s="63">
        <f>0.14*1.05*10.33105*2.25</f>
        <v>3.4169947875000002</v>
      </c>
      <c r="J178" s="64">
        <f t="shared" si="6"/>
        <v>0</v>
      </c>
    </row>
    <row r="179" spans="1:10" s="19" customFormat="1" ht="25.5" hidden="1" outlineLevel="1" x14ac:dyDescent="0.2">
      <c r="A179" s="50"/>
      <c r="B179" s="60"/>
      <c r="C179" s="61" t="s">
        <v>308</v>
      </c>
      <c r="D179" s="61"/>
      <c r="E179" s="77"/>
      <c r="F179" s="50">
        <v>1</v>
      </c>
      <c r="G179" s="57" t="s">
        <v>97</v>
      </c>
      <c r="H179" s="62"/>
      <c r="I179" s="63">
        <f>0.14*1.05*10.33105*2.25</f>
        <v>3.4169947875000002</v>
      </c>
      <c r="J179" s="64"/>
    </row>
    <row r="180" spans="1:10" s="19" customFormat="1" ht="25.5" hidden="1" outlineLevel="1" x14ac:dyDescent="0.2">
      <c r="A180" s="50"/>
      <c r="B180" s="60" t="s">
        <v>235</v>
      </c>
      <c r="C180" s="65" t="s">
        <v>238</v>
      </c>
      <c r="D180" s="65"/>
      <c r="E180" s="77"/>
      <c r="F180" s="50">
        <v>1</v>
      </c>
      <c r="G180" s="57" t="s">
        <v>97</v>
      </c>
      <c r="H180" s="62"/>
      <c r="I180" s="63">
        <v>63.84</v>
      </c>
      <c r="J180" s="64">
        <f t="shared" si="6"/>
        <v>0</v>
      </c>
    </row>
    <row r="181" spans="1:10" s="19" customFormat="1" hidden="1" outlineLevel="1" x14ac:dyDescent="0.2">
      <c r="A181" s="50"/>
      <c r="B181" s="60" t="s">
        <v>236</v>
      </c>
      <c r="C181" s="61" t="s">
        <v>64</v>
      </c>
      <c r="D181" s="61"/>
      <c r="E181" s="77"/>
      <c r="F181" s="50">
        <v>1</v>
      </c>
      <c r="G181" s="57" t="s">
        <v>97</v>
      </c>
      <c r="H181" s="62"/>
      <c r="I181" s="63">
        <f>38.48*3</f>
        <v>115.44</v>
      </c>
      <c r="J181" s="64">
        <f t="shared" si="6"/>
        <v>0</v>
      </c>
    </row>
    <row r="182" spans="1:10" s="19" customFormat="1" ht="25.5" hidden="1" outlineLevel="1" x14ac:dyDescent="0.2">
      <c r="A182" s="50"/>
      <c r="B182" s="60" t="s">
        <v>237</v>
      </c>
      <c r="C182" s="61" t="s">
        <v>65</v>
      </c>
      <c r="D182" s="61"/>
      <c r="E182" s="77"/>
      <c r="F182" s="50">
        <v>1</v>
      </c>
      <c r="G182" s="57" t="s">
        <v>97</v>
      </c>
      <c r="H182" s="62"/>
      <c r="I182" s="63">
        <v>49.59</v>
      </c>
      <c r="J182" s="68">
        <f t="shared" si="6"/>
        <v>0</v>
      </c>
    </row>
    <row r="183" spans="1:10" s="19" customFormat="1" hidden="1" x14ac:dyDescent="0.2">
      <c r="A183" s="50"/>
      <c r="B183" s="60" t="s">
        <v>355</v>
      </c>
      <c r="C183" s="61"/>
      <c r="D183" s="61"/>
      <c r="E183" s="77"/>
      <c r="F183" s="50"/>
      <c r="G183" s="57"/>
      <c r="H183" s="62"/>
      <c r="I183" s="63"/>
      <c r="J183" s="68"/>
    </row>
    <row r="184" spans="1:10" s="19" customFormat="1" hidden="1" x14ac:dyDescent="0.2">
      <c r="A184" s="50"/>
      <c r="B184" s="60" t="s">
        <v>356</v>
      </c>
      <c r="C184" s="61"/>
      <c r="D184" s="61"/>
      <c r="E184" s="77"/>
      <c r="F184" s="50"/>
      <c r="G184" s="57"/>
      <c r="H184" s="62"/>
      <c r="I184" s="63"/>
      <c r="J184" s="68"/>
    </row>
    <row r="185" spans="1:10" s="19" customFormat="1" hidden="1" x14ac:dyDescent="0.2">
      <c r="A185" s="50"/>
      <c r="B185" s="60" t="s">
        <v>357</v>
      </c>
      <c r="C185" s="61"/>
      <c r="D185" s="61"/>
      <c r="E185" s="77"/>
      <c r="F185" s="50"/>
      <c r="G185" s="57"/>
      <c r="H185" s="62"/>
      <c r="I185" s="63"/>
      <c r="J185" s="68"/>
    </row>
    <row r="186" spans="1:10" s="19" customFormat="1" hidden="1" x14ac:dyDescent="0.2">
      <c r="A186" s="50"/>
      <c r="B186" s="60" t="s">
        <v>358</v>
      </c>
      <c r="C186" s="61"/>
      <c r="D186" s="61"/>
      <c r="E186" s="77"/>
      <c r="F186" s="50"/>
      <c r="G186" s="57"/>
      <c r="H186" s="62"/>
      <c r="I186" s="63"/>
      <c r="J186" s="68"/>
    </row>
    <row r="187" spans="1:10" s="18" customFormat="1" ht="15" hidden="1" x14ac:dyDescent="0.2">
      <c r="A187" s="50"/>
      <c r="B187" s="60" t="s">
        <v>359</v>
      </c>
      <c r="C187" s="61"/>
      <c r="D187" s="61"/>
      <c r="E187" s="77"/>
      <c r="F187" s="50"/>
      <c r="G187" s="57"/>
      <c r="H187" s="62"/>
      <c r="I187" s="63"/>
      <c r="J187" s="68"/>
    </row>
    <row r="188" spans="1:10" s="18" customFormat="1" ht="15" hidden="1" x14ac:dyDescent="0.2">
      <c r="A188" s="50"/>
      <c r="B188" s="60" t="s">
        <v>360</v>
      </c>
      <c r="C188" s="61"/>
      <c r="D188" s="61"/>
      <c r="E188" s="77"/>
      <c r="F188" s="50"/>
      <c r="G188" s="57"/>
      <c r="H188" s="62"/>
      <c r="I188" s="63"/>
      <c r="J188" s="68"/>
    </row>
    <row r="189" spans="1:10" s="21" customFormat="1" hidden="1" x14ac:dyDescent="0.2">
      <c r="A189" s="50"/>
      <c r="B189" s="60" t="s">
        <v>361</v>
      </c>
      <c r="C189" s="61"/>
      <c r="D189" s="61"/>
      <c r="E189" s="77"/>
      <c r="F189" s="50"/>
      <c r="G189" s="57"/>
      <c r="H189" s="62"/>
      <c r="I189" s="63"/>
      <c r="J189" s="68"/>
    </row>
    <row r="190" spans="1:10" s="21" customFormat="1" x14ac:dyDescent="0.2">
      <c r="A190" s="81"/>
      <c r="B190" s="82" t="s">
        <v>154</v>
      </c>
      <c r="C190" s="61" t="s">
        <v>375</v>
      </c>
      <c r="D190" s="83"/>
      <c r="E190" s="84"/>
      <c r="F190" s="81">
        <v>6</v>
      </c>
      <c r="G190" s="85" t="s">
        <v>97</v>
      </c>
      <c r="H190" s="86">
        <v>8</v>
      </c>
      <c r="I190" s="87">
        <v>60</v>
      </c>
      <c r="J190" s="68">
        <f>H190*I190*F190</f>
        <v>2880</v>
      </c>
    </row>
    <row r="191" spans="1:10" s="21" customFormat="1" x14ac:dyDescent="0.2">
      <c r="A191" s="81"/>
      <c r="B191" s="82" t="s">
        <v>155</v>
      </c>
      <c r="C191" s="65" t="s">
        <v>284</v>
      </c>
      <c r="D191" s="83"/>
      <c r="E191" s="84"/>
      <c r="F191" s="81">
        <v>6</v>
      </c>
      <c r="G191" s="85" t="s">
        <v>96</v>
      </c>
      <c r="H191" s="86">
        <v>600</v>
      </c>
      <c r="I191" s="87">
        <v>6</v>
      </c>
      <c r="J191" s="68">
        <f t="shared" ref="J191:J193" si="7">H191*I191*F191</f>
        <v>21600</v>
      </c>
    </row>
    <row r="192" spans="1:10" s="21" customFormat="1" x14ac:dyDescent="0.2">
      <c r="A192" s="81"/>
      <c r="B192" s="82" t="s">
        <v>156</v>
      </c>
      <c r="C192" s="67" t="s">
        <v>381</v>
      </c>
      <c r="D192" s="83"/>
      <c r="E192" s="84"/>
      <c r="F192" s="81">
        <v>6</v>
      </c>
      <c r="G192" s="85" t="s">
        <v>97</v>
      </c>
      <c r="H192" s="86">
        <v>4</v>
      </c>
      <c r="I192" s="87">
        <v>60</v>
      </c>
      <c r="J192" s="68">
        <f t="shared" si="7"/>
        <v>1440</v>
      </c>
    </row>
    <row r="193" spans="1:10" s="21" customFormat="1" ht="26.25" thickBot="1" x14ac:dyDescent="0.25">
      <c r="A193" s="81"/>
      <c r="B193" s="82" t="s">
        <v>157</v>
      </c>
      <c r="C193" s="66" t="s">
        <v>63</v>
      </c>
      <c r="D193" s="83"/>
      <c r="E193" s="84"/>
      <c r="F193" s="81">
        <v>6</v>
      </c>
      <c r="G193" s="85" t="s">
        <v>97</v>
      </c>
      <c r="H193" s="86">
        <v>12</v>
      </c>
      <c r="I193" s="87">
        <v>25</v>
      </c>
      <c r="J193" s="68">
        <f t="shared" si="7"/>
        <v>1800</v>
      </c>
    </row>
    <row r="194" spans="1:10" s="18" customFormat="1" ht="15.75" thickBot="1" x14ac:dyDescent="0.25">
      <c r="A194" s="88"/>
      <c r="B194" s="89"/>
      <c r="C194" s="90"/>
      <c r="D194" s="90"/>
      <c r="E194" s="90"/>
      <c r="F194" s="90"/>
      <c r="G194" s="91" t="s">
        <v>377</v>
      </c>
      <c r="H194" s="80">
        <v>1</v>
      </c>
      <c r="I194" s="93"/>
      <c r="J194" s="108">
        <f>SUM(J190:J193)</f>
        <v>27720</v>
      </c>
    </row>
    <row r="195" spans="1:10" s="18" customFormat="1" ht="15.75" thickBot="1" x14ac:dyDescent="0.25">
      <c r="A195" s="1"/>
      <c r="B195" s="29"/>
      <c r="C195" s="1"/>
      <c r="D195" s="1"/>
      <c r="E195" s="1"/>
      <c r="F195" s="1"/>
      <c r="G195" s="2" t="s">
        <v>371</v>
      </c>
      <c r="H195" s="71">
        <v>1</v>
      </c>
      <c r="I195" s="19"/>
      <c r="J195" s="69">
        <f>J194*0.342</f>
        <v>9480.2400000000016</v>
      </c>
    </row>
    <row r="196" spans="1:10" s="18" customFormat="1" ht="15.75" thickBot="1" x14ac:dyDescent="0.25">
      <c r="A196" s="1"/>
      <c r="B196" s="29"/>
      <c r="C196" s="1"/>
      <c r="D196" s="1"/>
      <c r="F196" s="1"/>
      <c r="G196" s="2" t="s">
        <v>362</v>
      </c>
      <c r="H196" s="71">
        <v>1</v>
      </c>
      <c r="I196" s="19"/>
      <c r="J196" s="69">
        <f>(J194+J195+J96)*0.15</f>
        <v>22320.035999999996</v>
      </c>
    </row>
    <row r="197" spans="1:10" s="21" customFormat="1" ht="13.5" thickBot="1" x14ac:dyDescent="0.25">
      <c r="A197" s="1"/>
      <c r="B197" s="29"/>
      <c r="C197" s="1"/>
      <c r="D197" s="1"/>
      <c r="E197" s="1"/>
      <c r="F197" s="1"/>
      <c r="G197" s="2" t="s">
        <v>364</v>
      </c>
      <c r="H197" s="71">
        <v>1</v>
      </c>
      <c r="I197" s="19"/>
      <c r="J197" s="69">
        <f>(J194+J195+J196+J96)*0.06</f>
        <v>10267.216560000001</v>
      </c>
    </row>
    <row r="198" spans="1:10" s="18" customFormat="1" ht="15.75" thickBot="1" x14ac:dyDescent="0.25">
      <c r="A198" s="1"/>
      <c r="B198" s="29"/>
      <c r="C198" s="1"/>
      <c r="D198" s="1"/>
      <c r="E198" s="1"/>
      <c r="F198" s="1"/>
      <c r="G198" s="2" t="s">
        <v>78</v>
      </c>
      <c r="H198" s="71">
        <v>1</v>
      </c>
      <c r="I198" s="19"/>
      <c r="J198" s="109">
        <f>SUM(J194:J197)+J96</f>
        <v>181387.49255999998</v>
      </c>
    </row>
    <row r="199" spans="1:10" s="18" customFormat="1" ht="15.75" hidden="1" thickBot="1" x14ac:dyDescent="0.25">
      <c r="A199" s="1"/>
      <c r="B199" s="29"/>
      <c r="C199" s="1"/>
      <c r="D199" s="1"/>
      <c r="E199" s="1"/>
      <c r="F199" s="1"/>
      <c r="G199" s="2"/>
      <c r="H199" s="71"/>
      <c r="I199" s="19"/>
      <c r="J199" s="69"/>
    </row>
    <row r="200" spans="1:10" s="18" customFormat="1" ht="15" x14ac:dyDescent="0.2">
      <c r="B200" s="37"/>
      <c r="G200" s="24"/>
      <c r="H200" s="72"/>
      <c r="I200" s="14"/>
      <c r="J200" s="14"/>
    </row>
    <row r="201" spans="1:10" s="18" customFormat="1" ht="15" x14ac:dyDescent="0.2">
      <c r="B201" s="14"/>
      <c r="C201" s="14"/>
      <c r="D201" s="14"/>
      <c r="E201" s="14"/>
      <c r="F201" s="14"/>
      <c r="G201" s="14"/>
      <c r="H201" s="72"/>
      <c r="I201" s="14"/>
      <c r="J201" s="14"/>
    </row>
    <row r="202" spans="1:10" s="18" customFormat="1" ht="15" x14ac:dyDescent="0.2">
      <c r="A202" s="21"/>
      <c r="B202" s="39"/>
      <c r="C202" s="98"/>
      <c r="D202" s="98"/>
      <c r="E202" s="99"/>
      <c r="F202" s="98"/>
      <c r="G202" s="98"/>
      <c r="H202" s="100"/>
      <c r="I202" s="98"/>
      <c r="J202" s="99"/>
    </row>
    <row r="203" spans="1:10" s="18" customFormat="1" ht="15" x14ac:dyDescent="0.2">
      <c r="B203" s="36"/>
      <c r="C203" s="78"/>
      <c r="D203" s="78"/>
      <c r="E203" s="14"/>
      <c r="F203" s="78"/>
      <c r="G203" s="78"/>
      <c r="H203" s="72"/>
      <c r="I203" s="14"/>
      <c r="J203" s="14"/>
    </row>
    <row r="204" spans="1:10" s="18" customFormat="1" ht="15" x14ac:dyDescent="0.2">
      <c r="B204" s="36"/>
      <c r="C204" s="78"/>
      <c r="D204" s="78"/>
      <c r="E204" s="14"/>
      <c r="F204" s="78"/>
      <c r="G204" s="78"/>
      <c r="H204" s="72"/>
      <c r="I204" s="14"/>
      <c r="J204" s="14"/>
    </row>
    <row r="205" spans="1:10" s="18" customFormat="1" ht="15" x14ac:dyDescent="0.2">
      <c r="B205" s="14"/>
      <c r="C205" s="78"/>
      <c r="D205" s="78"/>
      <c r="E205" s="14"/>
      <c r="F205" s="78"/>
      <c r="G205" s="14"/>
      <c r="H205" s="72"/>
      <c r="I205" s="14"/>
      <c r="J205" s="14"/>
    </row>
    <row r="206" spans="1:10" s="18" customFormat="1" ht="15" x14ac:dyDescent="0.2">
      <c r="A206" s="21"/>
      <c r="B206" s="39"/>
      <c r="C206" s="98"/>
      <c r="D206" s="98"/>
      <c r="E206" s="99"/>
      <c r="F206" s="98"/>
      <c r="G206" s="98"/>
      <c r="H206" s="100"/>
      <c r="I206" s="98"/>
      <c r="J206" s="99"/>
    </row>
    <row r="207" spans="1:10" s="18" customFormat="1" ht="15" x14ac:dyDescent="0.2">
      <c r="B207" s="36"/>
      <c r="C207" s="14"/>
      <c r="D207" s="14"/>
      <c r="E207" s="14"/>
      <c r="F207" s="14"/>
      <c r="G207" s="78"/>
      <c r="H207" s="14"/>
      <c r="I207" s="14"/>
      <c r="J207" s="14"/>
    </row>
    <row r="208" spans="1:10" s="18" customFormat="1" ht="15" x14ac:dyDescent="0.2">
      <c r="B208" s="37"/>
      <c r="G208" s="26"/>
    </row>
    <row r="209" spans="2:7" s="18" customFormat="1" ht="15" x14ac:dyDescent="0.2">
      <c r="B209" s="37"/>
      <c r="G209" s="26"/>
    </row>
    <row r="210" spans="2:7" s="18" customFormat="1" ht="15" x14ac:dyDescent="0.2">
      <c r="B210" s="37"/>
      <c r="G210" s="26"/>
    </row>
    <row r="211" spans="2:7" s="18" customFormat="1" ht="15" x14ac:dyDescent="0.2">
      <c r="B211" s="37"/>
      <c r="G211" s="26"/>
    </row>
    <row r="212" spans="2:7" s="18" customFormat="1" ht="15" x14ac:dyDescent="0.2">
      <c r="B212" s="37"/>
      <c r="G212" s="26"/>
    </row>
    <row r="213" spans="2:7" s="18" customFormat="1" ht="15" x14ac:dyDescent="0.2">
      <c r="B213" s="37"/>
      <c r="G213" s="26"/>
    </row>
    <row r="214" spans="2:7" s="18" customFormat="1" ht="15" x14ac:dyDescent="0.2">
      <c r="B214" s="37"/>
      <c r="G214" s="26"/>
    </row>
    <row r="215" spans="2:7" s="18" customFormat="1" ht="15" x14ac:dyDescent="0.2">
      <c r="B215" s="37"/>
      <c r="G215" s="26"/>
    </row>
    <row r="216" spans="2:7" s="18" customFormat="1" ht="15" x14ac:dyDescent="0.2">
      <c r="B216" s="37"/>
      <c r="G216" s="26"/>
    </row>
    <row r="217" spans="2:7" s="18" customFormat="1" ht="15" x14ac:dyDescent="0.2">
      <c r="B217" s="37"/>
      <c r="G217" s="26"/>
    </row>
    <row r="218" spans="2:7" s="18" customFormat="1" ht="15" x14ac:dyDescent="0.2">
      <c r="B218" s="37"/>
      <c r="G218" s="26"/>
    </row>
    <row r="219" spans="2:7" s="18" customFormat="1" ht="15" x14ac:dyDescent="0.2">
      <c r="B219" s="37"/>
      <c r="G219" s="26"/>
    </row>
    <row r="220" spans="2:7" s="18" customFormat="1" ht="15" x14ac:dyDescent="0.2">
      <c r="B220" s="37"/>
      <c r="G220" s="26"/>
    </row>
    <row r="221" spans="2:7" s="18" customFormat="1" ht="15" x14ac:dyDescent="0.2">
      <c r="B221" s="37"/>
      <c r="G221" s="26"/>
    </row>
    <row r="222" spans="2:7" s="18" customFormat="1" ht="15" x14ac:dyDescent="0.2">
      <c r="B222" s="37"/>
      <c r="G222" s="26"/>
    </row>
    <row r="223" spans="2:7" s="18" customFormat="1" ht="15" x14ac:dyDescent="0.2">
      <c r="B223" s="37"/>
      <c r="G223" s="26"/>
    </row>
    <row r="224" spans="2:7" s="18" customFormat="1" ht="15" x14ac:dyDescent="0.2">
      <c r="B224" s="37"/>
      <c r="G224" s="26"/>
    </row>
    <row r="225" spans="2:7" s="18" customFormat="1" ht="15" x14ac:dyDescent="0.2">
      <c r="B225" s="37"/>
      <c r="G225" s="26"/>
    </row>
    <row r="226" spans="2:7" s="18" customFormat="1" ht="15" x14ac:dyDescent="0.2">
      <c r="B226" s="37"/>
      <c r="G226" s="26"/>
    </row>
    <row r="227" spans="2:7" s="18" customFormat="1" ht="15" x14ac:dyDescent="0.2">
      <c r="B227" s="37"/>
      <c r="G227" s="26"/>
    </row>
    <row r="228" spans="2:7" s="18" customFormat="1" ht="15" x14ac:dyDescent="0.2">
      <c r="B228" s="37"/>
      <c r="G228" s="26"/>
    </row>
    <row r="229" spans="2:7" s="18" customFormat="1" ht="15" x14ac:dyDescent="0.2">
      <c r="B229" s="37"/>
      <c r="G229" s="26"/>
    </row>
    <row r="230" spans="2:7" s="18" customFormat="1" ht="15" x14ac:dyDescent="0.2">
      <c r="B230" s="37"/>
      <c r="G230" s="26"/>
    </row>
    <row r="231" spans="2:7" s="18" customFormat="1" ht="15" x14ac:dyDescent="0.2">
      <c r="B231" s="37"/>
      <c r="G231" s="26"/>
    </row>
    <row r="232" spans="2:7" s="18" customFormat="1" ht="15" x14ac:dyDescent="0.2">
      <c r="B232" s="37"/>
      <c r="G232" s="26"/>
    </row>
    <row r="233" spans="2:7" s="18" customFormat="1" ht="15" x14ac:dyDescent="0.2">
      <c r="B233" s="37"/>
      <c r="G233" s="26"/>
    </row>
    <row r="234" spans="2:7" s="18" customFormat="1" ht="15" x14ac:dyDescent="0.2">
      <c r="B234" s="37"/>
      <c r="G234" s="26"/>
    </row>
    <row r="235" spans="2:7" s="18" customFormat="1" ht="15" x14ac:dyDescent="0.2">
      <c r="B235" s="37"/>
      <c r="G235" s="26"/>
    </row>
    <row r="236" spans="2:7" s="18" customFormat="1" ht="15" x14ac:dyDescent="0.2">
      <c r="B236" s="37"/>
      <c r="G236" s="26"/>
    </row>
    <row r="237" spans="2:7" s="18" customFormat="1" ht="15" x14ac:dyDescent="0.2">
      <c r="B237" s="37"/>
      <c r="G237" s="26"/>
    </row>
    <row r="238" spans="2:7" s="18" customFormat="1" ht="15" x14ac:dyDescent="0.2">
      <c r="B238" s="37"/>
      <c r="G238" s="26"/>
    </row>
    <row r="239" spans="2:7" s="18" customFormat="1" ht="15" x14ac:dyDescent="0.2">
      <c r="B239" s="37"/>
      <c r="G239" s="26"/>
    </row>
    <row r="240" spans="2:7" s="18" customFormat="1" ht="15" x14ac:dyDescent="0.2">
      <c r="B240" s="37"/>
      <c r="G240" s="26"/>
    </row>
    <row r="241" spans="2:7" s="18" customFormat="1" ht="15" x14ac:dyDescent="0.2">
      <c r="B241" s="37"/>
      <c r="G241" s="26"/>
    </row>
    <row r="242" spans="2:7" s="18" customFormat="1" ht="15" x14ac:dyDescent="0.2">
      <c r="B242" s="37"/>
      <c r="G242" s="26"/>
    </row>
    <row r="243" spans="2:7" s="18" customFormat="1" ht="15" x14ac:dyDescent="0.2">
      <c r="B243" s="37"/>
      <c r="G243" s="26"/>
    </row>
    <row r="244" spans="2:7" s="18" customFormat="1" ht="15" x14ac:dyDescent="0.2">
      <c r="B244" s="37"/>
      <c r="G244" s="26"/>
    </row>
    <row r="245" spans="2:7" s="18" customFormat="1" ht="15" x14ac:dyDescent="0.2">
      <c r="B245" s="37"/>
      <c r="G245" s="26"/>
    </row>
    <row r="246" spans="2:7" s="18" customFormat="1" ht="15" x14ac:dyDescent="0.2">
      <c r="B246" s="37"/>
      <c r="G246" s="26"/>
    </row>
    <row r="247" spans="2:7" s="18" customFormat="1" ht="15" x14ac:dyDescent="0.2">
      <c r="B247" s="37"/>
      <c r="G247" s="26"/>
    </row>
    <row r="248" spans="2:7" s="18" customFormat="1" ht="15" x14ac:dyDescent="0.2">
      <c r="B248" s="37"/>
      <c r="G248" s="26"/>
    </row>
    <row r="249" spans="2:7" s="18" customFormat="1" ht="15" x14ac:dyDescent="0.2">
      <c r="B249" s="37"/>
      <c r="G249" s="26"/>
    </row>
    <row r="250" spans="2:7" s="18" customFormat="1" ht="15" x14ac:dyDescent="0.2">
      <c r="B250" s="37"/>
      <c r="G250" s="26"/>
    </row>
    <row r="251" spans="2:7" s="18" customFormat="1" ht="15" x14ac:dyDescent="0.2">
      <c r="B251" s="37"/>
      <c r="G251" s="26"/>
    </row>
    <row r="252" spans="2:7" s="18" customFormat="1" ht="15" x14ac:dyDescent="0.2">
      <c r="B252" s="37"/>
      <c r="G252" s="26"/>
    </row>
    <row r="253" spans="2:7" s="18" customFormat="1" ht="15" x14ac:dyDescent="0.2">
      <c r="B253" s="37"/>
      <c r="G253" s="26"/>
    </row>
    <row r="254" spans="2:7" s="18" customFormat="1" ht="15" x14ac:dyDescent="0.2">
      <c r="B254" s="37"/>
      <c r="G254" s="26"/>
    </row>
    <row r="255" spans="2:7" s="18" customFormat="1" ht="15" x14ac:dyDescent="0.2">
      <c r="B255" s="37"/>
      <c r="G255" s="26"/>
    </row>
    <row r="256" spans="2:7" s="18" customFormat="1" ht="15" x14ac:dyDescent="0.2">
      <c r="B256" s="37"/>
      <c r="G256" s="26"/>
    </row>
    <row r="257" spans="2:7" s="18" customFormat="1" ht="15" x14ac:dyDescent="0.2">
      <c r="B257" s="37"/>
      <c r="G257" s="26"/>
    </row>
    <row r="258" spans="2:7" s="18" customFormat="1" ht="15" x14ac:dyDescent="0.2">
      <c r="B258" s="37"/>
      <c r="G258" s="26"/>
    </row>
    <row r="259" spans="2:7" s="18" customFormat="1" ht="15" x14ac:dyDescent="0.2">
      <c r="B259" s="37"/>
      <c r="G259" s="26"/>
    </row>
    <row r="260" spans="2:7" s="18" customFormat="1" ht="15" x14ac:dyDescent="0.2">
      <c r="B260" s="37"/>
      <c r="G260" s="26"/>
    </row>
    <row r="261" spans="2:7" s="18" customFormat="1" ht="15" x14ac:dyDescent="0.2">
      <c r="B261" s="37"/>
      <c r="G261" s="26"/>
    </row>
    <row r="262" spans="2:7" s="18" customFormat="1" ht="15" x14ac:dyDescent="0.2">
      <c r="B262" s="37"/>
      <c r="G262" s="26"/>
    </row>
    <row r="263" spans="2:7" s="18" customFormat="1" ht="15" x14ac:dyDescent="0.2">
      <c r="B263" s="37"/>
      <c r="G263" s="26"/>
    </row>
    <row r="264" spans="2:7" s="18" customFormat="1" ht="15" x14ac:dyDescent="0.2">
      <c r="B264" s="37"/>
      <c r="G264" s="26"/>
    </row>
    <row r="265" spans="2:7" s="18" customFormat="1" ht="15" x14ac:dyDescent="0.2">
      <c r="B265" s="37"/>
      <c r="G265" s="26"/>
    </row>
    <row r="266" spans="2:7" s="18" customFormat="1" ht="15" x14ac:dyDescent="0.2">
      <c r="B266" s="37"/>
      <c r="G266" s="26"/>
    </row>
    <row r="267" spans="2:7" s="18" customFormat="1" ht="15" x14ac:dyDescent="0.2">
      <c r="B267" s="37"/>
      <c r="G267" s="26"/>
    </row>
    <row r="268" spans="2:7" s="18" customFormat="1" ht="15" x14ac:dyDescent="0.2">
      <c r="B268" s="37"/>
      <c r="G268" s="26"/>
    </row>
    <row r="269" spans="2:7" s="18" customFormat="1" ht="15" x14ac:dyDescent="0.2">
      <c r="B269" s="37"/>
      <c r="G269" s="26"/>
    </row>
    <row r="270" spans="2:7" s="18" customFormat="1" ht="15" x14ac:dyDescent="0.2">
      <c r="B270" s="37"/>
      <c r="G270" s="26"/>
    </row>
    <row r="271" spans="2:7" s="18" customFormat="1" ht="15" x14ac:dyDescent="0.2">
      <c r="B271" s="37"/>
      <c r="G271" s="26"/>
    </row>
    <row r="272" spans="2:7" s="18" customFormat="1" ht="15" x14ac:dyDescent="0.2">
      <c r="B272" s="37"/>
      <c r="G272" s="26"/>
    </row>
    <row r="273" spans="2:7" s="18" customFormat="1" ht="15" x14ac:dyDescent="0.2">
      <c r="B273" s="37"/>
      <c r="G273" s="26"/>
    </row>
    <row r="274" spans="2:7" s="18" customFormat="1" ht="15" x14ac:dyDescent="0.2">
      <c r="B274" s="37"/>
      <c r="G274" s="26"/>
    </row>
    <row r="275" spans="2:7" s="18" customFormat="1" ht="15" x14ac:dyDescent="0.2">
      <c r="B275" s="37"/>
      <c r="G275" s="26"/>
    </row>
    <row r="276" spans="2:7" s="18" customFormat="1" ht="15" x14ac:dyDescent="0.2">
      <c r="B276" s="37"/>
      <c r="G276" s="26"/>
    </row>
    <row r="277" spans="2:7" s="18" customFormat="1" ht="15" x14ac:dyDescent="0.2">
      <c r="B277" s="37"/>
      <c r="G277" s="26"/>
    </row>
    <row r="278" spans="2:7" s="18" customFormat="1" ht="15" x14ac:dyDescent="0.2">
      <c r="B278" s="37"/>
      <c r="G278" s="26"/>
    </row>
    <row r="279" spans="2:7" s="18" customFormat="1" ht="15" x14ac:dyDescent="0.2">
      <c r="B279" s="37"/>
      <c r="G279" s="26"/>
    </row>
    <row r="280" spans="2:7" s="18" customFormat="1" ht="15" x14ac:dyDescent="0.2">
      <c r="B280" s="37"/>
      <c r="G280" s="26"/>
    </row>
    <row r="281" spans="2:7" s="18" customFormat="1" ht="15" x14ac:dyDescent="0.2">
      <c r="B281" s="37"/>
      <c r="G281" s="26"/>
    </row>
    <row r="282" spans="2:7" s="18" customFormat="1" ht="15" x14ac:dyDescent="0.2">
      <c r="B282" s="37"/>
      <c r="G282" s="26"/>
    </row>
    <row r="283" spans="2:7" s="18" customFormat="1" ht="15" x14ac:dyDescent="0.2">
      <c r="B283" s="37"/>
      <c r="G283" s="26"/>
    </row>
    <row r="284" spans="2:7" s="18" customFormat="1" ht="15" x14ac:dyDescent="0.2">
      <c r="B284" s="37"/>
      <c r="G284" s="26"/>
    </row>
    <row r="285" spans="2:7" s="18" customFormat="1" ht="15" x14ac:dyDescent="0.2">
      <c r="B285" s="37"/>
      <c r="G285" s="26"/>
    </row>
    <row r="286" spans="2:7" s="18" customFormat="1" ht="15" x14ac:dyDescent="0.2">
      <c r="B286" s="37"/>
      <c r="G286" s="26"/>
    </row>
    <row r="287" spans="2:7" s="18" customFormat="1" ht="15" x14ac:dyDescent="0.2">
      <c r="B287" s="37"/>
      <c r="G287" s="26"/>
    </row>
    <row r="288" spans="2:7" s="18" customFormat="1" ht="15" x14ac:dyDescent="0.2">
      <c r="B288" s="37"/>
      <c r="G288" s="26"/>
    </row>
    <row r="289" spans="2:7" s="18" customFormat="1" ht="15" x14ac:dyDescent="0.2">
      <c r="B289" s="37"/>
      <c r="G289" s="26"/>
    </row>
    <row r="290" spans="2:7" s="18" customFormat="1" ht="15" x14ac:dyDescent="0.2">
      <c r="B290" s="37"/>
      <c r="G290" s="26"/>
    </row>
    <row r="291" spans="2:7" s="18" customFormat="1" ht="15" x14ac:dyDescent="0.2">
      <c r="B291" s="37"/>
      <c r="G291" s="26"/>
    </row>
    <row r="292" spans="2:7" s="18" customFormat="1" ht="15" x14ac:dyDescent="0.2">
      <c r="B292" s="37"/>
      <c r="G292" s="26"/>
    </row>
    <row r="293" spans="2:7" s="18" customFormat="1" ht="15" x14ac:dyDescent="0.2">
      <c r="B293" s="37"/>
      <c r="G293" s="26"/>
    </row>
    <row r="294" spans="2:7" s="18" customFormat="1" ht="15" x14ac:dyDescent="0.2">
      <c r="B294" s="37"/>
      <c r="G294" s="26"/>
    </row>
    <row r="295" spans="2:7" s="18" customFormat="1" ht="15" x14ac:dyDescent="0.2">
      <c r="B295" s="37"/>
      <c r="G295" s="26"/>
    </row>
    <row r="296" spans="2:7" s="18" customFormat="1" ht="15" x14ac:dyDescent="0.2">
      <c r="B296" s="37"/>
      <c r="G296" s="26"/>
    </row>
    <row r="297" spans="2:7" s="18" customFormat="1" ht="15" x14ac:dyDescent="0.2">
      <c r="B297" s="37"/>
      <c r="G297" s="26"/>
    </row>
    <row r="298" spans="2:7" s="18" customFormat="1" ht="15" x14ac:dyDescent="0.2">
      <c r="B298" s="37"/>
      <c r="G298" s="26"/>
    </row>
    <row r="299" spans="2:7" s="18" customFormat="1" ht="15" x14ac:dyDescent="0.2">
      <c r="B299" s="37"/>
      <c r="G299" s="26"/>
    </row>
    <row r="300" spans="2:7" s="18" customFormat="1" ht="15" x14ac:dyDescent="0.2">
      <c r="B300" s="37"/>
      <c r="G300" s="26"/>
    </row>
    <row r="301" spans="2:7" s="18" customFormat="1" ht="15" x14ac:dyDescent="0.2">
      <c r="B301" s="37"/>
      <c r="G301" s="26"/>
    </row>
    <row r="302" spans="2:7" s="18" customFormat="1" ht="15" x14ac:dyDescent="0.2">
      <c r="B302" s="37"/>
      <c r="G302" s="26"/>
    </row>
    <row r="303" spans="2:7" s="18" customFormat="1" ht="15" x14ac:dyDescent="0.2">
      <c r="B303" s="37"/>
      <c r="G303" s="26"/>
    </row>
    <row r="304" spans="2:7" s="18" customFormat="1" ht="15" x14ac:dyDescent="0.2">
      <c r="B304" s="37"/>
      <c r="G304" s="26"/>
    </row>
    <row r="305" spans="2:7" s="18" customFormat="1" ht="15" x14ac:dyDescent="0.2">
      <c r="B305" s="37"/>
      <c r="G305" s="26"/>
    </row>
    <row r="306" spans="2:7" s="18" customFormat="1" ht="15" x14ac:dyDescent="0.2">
      <c r="B306" s="37"/>
      <c r="G306" s="26"/>
    </row>
    <row r="307" spans="2:7" s="18" customFormat="1" ht="15" x14ac:dyDescent="0.2">
      <c r="B307" s="37"/>
      <c r="G307" s="26"/>
    </row>
    <row r="308" spans="2:7" s="18" customFormat="1" ht="15" x14ac:dyDescent="0.2">
      <c r="B308" s="37"/>
      <c r="G308" s="26"/>
    </row>
    <row r="309" spans="2:7" s="18" customFormat="1" ht="15" x14ac:dyDescent="0.2">
      <c r="B309" s="37"/>
      <c r="G309" s="26"/>
    </row>
    <row r="310" spans="2:7" s="18" customFormat="1" ht="15" x14ac:dyDescent="0.2">
      <c r="B310" s="37"/>
      <c r="G310" s="26"/>
    </row>
    <row r="311" spans="2:7" s="18" customFormat="1" ht="15" x14ac:dyDescent="0.2">
      <c r="B311" s="37"/>
      <c r="G311" s="26"/>
    </row>
    <row r="312" spans="2:7" s="18" customFormat="1" ht="15" x14ac:dyDescent="0.2">
      <c r="B312" s="37"/>
      <c r="G312" s="26"/>
    </row>
    <row r="313" spans="2:7" s="18" customFormat="1" ht="15" x14ac:dyDescent="0.2">
      <c r="B313" s="37"/>
      <c r="G313" s="26"/>
    </row>
    <row r="314" spans="2:7" s="18" customFormat="1" ht="15" x14ac:dyDescent="0.2">
      <c r="B314" s="37"/>
      <c r="G314" s="26"/>
    </row>
    <row r="315" spans="2:7" s="18" customFormat="1" ht="15" x14ac:dyDescent="0.2">
      <c r="B315" s="37"/>
      <c r="G315" s="26"/>
    </row>
    <row r="316" spans="2:7" s="18" customFormat="1" ht="15" x14ac:dyDescent="0.2">
      <c r="B316" s="37"/>
      <c r="G316" s="26"/>
    </row>
    <row r="317" spans="2:7" s="18" customFormat="1" ht="15" x14ac:dyDescent="0.2">
      <c r="B317" s="37"/>
      <c r="G317" s="26"/>
    </row>
    <row r="318" spans="2:7" s="18" customFormat="1" ht="15" x14ac:dyDescent="0.2">
      <c r="B318" s="37"/>
      <c r="G318" s="26"/>
    </row>
    <row r="319" spans="2:7" s="18" customFormat="1" ht="15" x14ac:dyDescent="0.2">
      <c r="B319" s="37"/>
      <c r="G319" s="26"/>
    </row>
    <row r="320" spans="2:7" s="18" customFormat="1" ht="15" x14ac:dyDescent="0.2">
      <c r="B320" s="37"/>
      <c r="G320" s="26"/>
    </row>
    <row r="321" spans="2:7" s="18" customFormat="1" ht="15" x14ac:dyDescent="0.2">
      <c r="B321" s="37"/>
      <c r="G321" s="26"/>
    </row>
    <row r="322" spans="2:7" s="18" customFormat="1" ht="15" x14ac:dyDescent="0.2">
      <c r="B322" s="37"/>
      <c r="G322" s="26"/>
    </row>
    <row r="323" spans="2:7" s="18" customFormat="1" ht="15" x14ac:dyDescent="0.2">
      <c r="B323" s="37"/>
      <c r="G323" s="26"/>
    </row>
    <row r="324" spans="2:7" s="18" customFormat="1" ht="15" x14ac:dyDescent="0.2">
      <c r="B324" s="37"/>
      <c r="G324" s="26"/>
    </row>
    <row r="325" spans="2:7" s="18" customFormat="1" ht="15" x14ac:dyDescent="0.2">
      <c r="B325" s="37"/>
      <c r="G325" s="26"/>
    </row>
    <row r="326" spans="2:7" s="18" customFormat="1" ht="15" x14ac:dyDescent="0.2">
      <c r="B326" s="37"/>
      <c r="G326" s="26"/>
    </row>
    <row r="327" spans="2:7" s="18" customFormat="1" ht="15" x14ac:dyDescent="0.2">
      <c r="B327" s="37"/>
      <c r="G327" s="26"/>
    </row>
    <row r="328" spans="2:7" s="18" customFormat="1" ht="15" x14ac:dyDescent="0.2">
      <c r="B328" s="37"/>
      <c r="G328" s="26"/>
    </row>
    <row r="329" spans="2:7" s="18" customFormat="1" ht="15" x14ac:dyDescent="0.2">
      <c r="B329" s="37"/>
      <c r="G329" s="26"/>
    </row>
    <row r="330" spans="2:7" s="18" customFormat="1" ht="15" x14ac:dyDescent="0.2">
      <c r="B330" s="37"/>
      <c r="G330" s="26"/>
    </row>
    <row r="331" spans="2:7" s="18" customFormat="1" ht="15" x14ac:dyDescent="0.2">
      <c r="B331" s="37"/>
      <c r="G331" s="26"/>
    </row>
    <row r="332" spans="2:7" s="18" customFormat="1" ht="15" x14ac:dyDescent="0.2">
      <c r="B332" s="37"/>
      <c r="G332" s="26"/>
    </row>
    <row r="333" spans="2:7" s="18" customFormat="1" ht="15" x14ac:dyDescent="0.2">
      <c r="B333" s="37"/>
      <c r="G333" s="26"/>
    </row>
    <row r="334" spans="2:7" s="18" customFormat="1" ht="15" x14ac:dyDescent="0.2">
      <c r="B334" s="37"/>
      <c r="G334" s="26"/>
    </row>
    <row r="335" spans="2:7" s="18" customFormat="1" ht="15" x14ac:dyDescent="0.2">
      <c r="B335" s="37"/>
      <c r="G335" s="26"/>
    </row>
    <row r="336" spans="2:7" s="18" customFormat="1" ht="15" x14ac:dyDescent="0.2">
      <c r="B336" s="37"/>
      <c r="G336" s="26"/>
    </row>
    <row r="337" spans="2:7" s="18" customFormat="1" ht="15" x14ac:dyDescent="0.2">
      <c r="B337" s="37"/>
      <c r="G337" s="26"/>
    </row>
    <row r="338" spans="2:7" s="18" customFormat="1" ht="15" x14ac:dyDescent="0.2">
      <c r="B338" s="37"/>
      <c r="G338" s="26"/>
    </row>
    <row r="339" spans="2:7" s="18" customFormat="1" ht="15" x14ac:dyDescent="0.2">
      <c r="B339" s="37"/>
      <c r="G339" s="26"/>
    </row>
    <row r="340" spans="2:7" s="18" customFormat="1" ht="15" x14ac:dyDescent="0.2">
      <c r="B340" s="37"/>
      <c r="G340" s="26"/>
    </row>
    <row r="341" spans="2:7" s="18" customFormat="1" ht="15" x14ac:dyDescent="0.2">
      <c r="B341" s="37"/>
      <c r="G341" s="26"/>
    </row>
    <row r="342" spans="2:7" s="18" customFormat="1" ht="15" x14ac:dyDescent="0.2">
      <c r="B342" s="37"/>
      <c r="G342" s="26"/>
    </row>
    <row r="343" spans="2:7" s="18" customFormat="1" ht="15" x14ac:dyDescent="0.2">
      <c r="B343" s="37"/>
      <c r="G343" s="26"/>
    </row>
    <row r="344" spans="2:7" s="18" customFormat="1" ht="15" x14ac:dyDescent="0.2">
      <c r="B344" s="37"/>
      <c r="G344" s="26"/>
    </row>
    <row r="345" spans="2:7" s="18" customFormat="1" ht="15" x14ac:dyDescent="0.2">
      <c r="B345" s="37"/>
      <c r="G345" s="26"/>
    </row>
    <row r="346" spans="2:7" s="18" customFormat="1" ht="15" x14ac:dyDescent="0.2">
      <c r="B346" s="37"/>
      <c r="G346" s="26"/>
    </row>
    <row r="347" spans="2:7" s="18" customFormat="1" ht="15" x14ac:dyDescent="0.2">
      <c r="B347" s="37"/>
      <c r="G347" s="26"/>
    </row>
    <row r="348" spans="2:7" s="18" customFormat="1" ht="15" x14ac:dyDescent="0.2">
      <c r="B348" s="37"/>
      <c r="G348" s="26"/>
    </row>
    <row r="349" spans="2:7" s="18" customFormat="1" ht="15" x14ac:dyDescent="0.2">
      <c r="B349" s="37"/>
      <c r="G349" s="26"/>
    </row>
    <row r="350" spans="2:7" s="18" customFormat="1" ht="15" x14ac:dyDescent="0.2">
      <c r="B350" s="37"/>
      <c r="G350" s="26"/>
    </row>
    <row r="351" spans="2:7" s="18" customFormat="1" ht="15" x14ac:dyDescent="0.2">
      <c r="B351" s="37"/>
      <c r="G351" s="26"/>
    </row>
    <row r="352" spans="2:7" s="18" customFormat="1" ht="15" x14ac:dyDescent="0.2">
      <c r="B352" s="37"/>
      <c r="G352" s="26"/>
    </row>
    <row r="353" spans="2:7" s="18" customFormat="1" ht="15" x14ac:dyDescent="0.2">
      <c r="B353" s="37"/>
      <c r="G353" s="26"/>
    </row>
    <row r="354" spans="2:7" s="18" customFormat="1" ht="15" x14ac:dyDescent="0.2">
      <c r="B354" s="37"/>
      <c r="G354" s="26"/>
    </row>
    <row r="355" spans="2:7" s="18" customFormat="1" ht="15" x14ac:dyDescent="0.2">
      <c r="B355" s="37"/>
      <c r="G355" s="26"/>
    </row>
    <row r="356" spans="2:7" s="18" customFormat="1" ht="15" x14ac:dyDescent="0.2">
      <c r="B356" s="37"/>
      <c r="G356" s="26"/>
    </row>
    <row r="357" spans="2:7" s="18" customFormat="1" ht="15" x14ac:dyDescent="0.2">
      <c r="B357" s="37"/>
      <c r="G357" s="26"/>
    </row>
    <row r="358" spans="2:7" s="18" customFormat="1" ht="15" x14ac:dyDescent="0.2">
      <c r="B358" s="37"/>
      <c r="G358" s="26"/>
    </row>
    <row r="359" spans="2:7" s="18" customFormat="1" ht="15" x14ac:dyDescent="0.2">
      <c r="B359" s="37"/>
      <c r="G359" s="26"/>
    </row>
    <row r="360" spans="2:7" s="18" customFormat="1" ht="15" x14ac:dyDescent="0.2">
      <c r="B360" s="37"/>
      <c r="G360" s="26"/>
    </row>
    <row r="361" spans="2:7" s="18" customFormat="1" ht="15" x14ac:dyDescent="0.2">
      <c r="B361" s="37"/>
      <c r="G361" s="26"/>
    </row>
    <row r="362" spans="2:7" s="18" customFormat="1" ht="15" x14ac:dyDescent="0.2">
      <c r="B362" s="37"/>
      <c r="G362" s="26"/>
    </row>
    <row r="363" spans="2:7" s="18" customFormat="1" ht="15" x14ac:dyDescent="0.2">
      <c r="B363" s="37"/>
      <c r="G363" s="26"/>
    </row>
    <row r="364" spans="2:7" s="18" customFormat="1" ht="15" x14ac:dyDescent="0.2">
      <c r="B364" s="37"/>
      <c r="G364" s="26"/>
    </row>
    <row r="365" spans="2:7" s="18" customFormat="1" ht="15" x14ac:dyDescent="0.2">
      <c r="B365" s="37"/>
      <c r="G365" s="26"/>
    </row>
    <row r="366" spans="2:7" s="18" customFormat="1" ht="15" x14ac:dyDescent="0.2">
      <c r="B366" s="37"/>
      <c r="G366" s="26"/>
    </row>
    <row r="367" spans="2:7" s="18" customFormat="1" ht="15" x14ac:dyDescent="0.2">
      <c r="B367" s="37"/>
      <c r="G367" s="26"/>
    </row>
    <row r="368" spans="2:7" s="18" customFormat="1" ht="15" x14ac:dyDescent="0.2">
      <c r="B368" s="37"/>
      <c r="G368" s="26"/>
    </row>
    <row r="369" spans="2:7" s="18" customFormat="1" ht="15" x14ac:dyDescent="0.2">
      <c r="B369" s="37"/>
      <c r="G369" s="26"/>
    </row>
    <row r="370" spans="2:7" s="18" customFormat="1" ht="15" x14ac:dyDescent="0.2">
      <c r="B370" s="37"/>
      <c r="G370" s="26"/>
    </row>
    <row r="371" spans="2:7" s="18" customFormat="1" ht="15" x14ac:dyDescent="0.2">
      <c r="B371" s="37"/>
      <c r="G371" s="26"/>
    </row>
    <row r="372" spans="2:7" s="18" customFormat="1" ht="15" x14ac:dyDescent="0.2">
      <c r="B372" s="37"/>
      <c r="G372" s="26"/>
    </row>
    <row r="373" spans="2:7" s="18" customFormat="1" ht="15" x14ac:dyDescent="0.2">
      <c r="B373" s="37"/>
      <c r="G373" s="26"/>
    </row>
    <row r="374" spans="2:7" s="18" customFormat="1" ht="15" x14ac:dyDescent="0.2">
      <c r="B374" s="37"/>
      <c r="G374" s="26"/>
    </row>
    <row r="375" spans="2:7" s="18" customFormat="1" ht="15" x14ac:dyDescent="0.2">
      <c r="B375" s="37"/>
      <c r="G375" s="26"/>
    </row>
    <row r="376" spans="2:7" s="18" customFormat="1" ht="15" x14ac:dyDescent="0.2">
      <c r="B376" s="37"/>
      <c r="G376" s="26"/>
    </row>
    <row r="377" spans="2:7" s="18" customFormat="1" ht="15" x14ac:dyDescent="0.2">
      <c r="B377" s="37"/>
      <c r="G377" s="26"/>
    </row>
    <row r="378" spans="2:7" s="18" customFormat="1" ht="15" x14ac:dyDescent="0.2">
      <c r="B378" s="37"/>
      <c r="G378" s="26"/>
    </row>
    <row r="379" spans="2:7" s="18" customFormat="1" ht="15" x14ac:dyDescent="0.2">
      <c r="B379" s="37"/>
      <c r="G379" s="26"/>
    </row>
    <row r="380" spans="2:7" s="18" customFormat="1" ht="15" x14ac:dyDescent="0.2">
      <c r="B380" s="37"/>
      <c r="G380" s="26"/>
    </row>
    <row r="381" spans="2:7" s="18" customFormat="1" ht="15" x14ac:dyDescent="0.2">
      <c r="B381" s="37"/>
      <c r="G381" s="26"/>
    </row>
    <row r="382" spans="2:7" s="18" customFormat="1" ht="15" x14ac:dyDescent="0.2">
      <c r="B382" s="37"/>
      <c r="G382" s="26"/>
    </row>
    <row r="383" spans="2:7" s="18" customFormat="1" ht="15" x14ac:dyDescent="0.2">
      <c r="B383" s="37"/>
      <c r="G383" s="26"/>
    </row>
    <row r="384" spans="2:7" s="18" customFormat="1" ht="15" x14ac:dyDescent="0.2">
      <c r="B384" s="37"/>
      <c r="G384" s="26"/>
    </row>
    <row r="385" spans="2:7" s="18" customFormat="1" ht="15" x14ac:dyDescent="0.2">
      <c r="B385" s="37"/>
      <c r="G385" s="26"/>
    </row>
    <row r="386" spans="2:7" s="18" customFormat="1" ht="15" x14ac:dyDescent="0.2">
      <c r="B386" s="37"/>
      <c r="G386" s="26"/>
    </row>
    <row r="387" spans="2:7" s="18" customFormat="1" ht="15" x14ac:dyDescent="0.2">
      <c r="B387" s="37"/>
      <c r="G387" s="26"/>
    </row>
    <row r="388" spans="2:7" s="18" customFormat="1" ht="15" x14ac:dyDescent="0.2">
      <c r="B388" s="37"/>
      <c r="G388" s="26"/>
    </row>
    <row r="389" spans="2:7" s="18" customFormat="1" ht="15" x14ac:dyDescent="0.2">
      <c r="B389" s="37"/>
      <c r="G389" s="26"/>
    </row>
    <row r="390" spans="2:7" s="18" customFormat="1" ht="15" x14ac:dyDescent="0.2">
      <c r="B390" s="37"/>
      <c r="G390" s="26"/>
    </row>
    <row r="391" spans="2:7" s="18" customFormat="1" ht="15" x14ac:dyDescent="0.2">
      <c r="B391" s="37"/>
      <c r="G391" s="26"/>
    </row>
    <row r="392" spans="2:7" s="18" customFormat="1" ht="15" x14ac:dyDescent="0.2">
      <c r="B392" s="37"/>
      <c r="G392" s="26"/>
    </row>
    <row r="393" spans="2:7" s="18" customFormat="1" ht="15" x14ac:dyDescent="0.2">
      <c r="B393" s="37"/>
      <c r="G393" s="26"/>
    </row>
    <row r="394" spans="2:7" s="18" customFormat="1" ht="15" x14ac:dyDescent="0.2">
      <c r="B394" s="37"/>
      <c r="G394" s="26"/>
    </row>
    <row r="395" spans="2:7" s="18" customFormat="1" ht="15" x14ac:dyDescent="0.2">
      <c r="B395" s="37"/>
      <c r="G395" s="26"/>
    </row>
    <row r="396" spans="2:7" s="18" customFormat="1" ht="15" x14ac:dyDescent="0.2">
      <c r="B396" s="37"/>
      <c r="G396" s="26"/>
    </row>
    <row r="397" spans="2:7" s="18" customFormat="1" ht="15" x14ac:dyDescent="0.2">
      <c r="B397" s="37"/>
      <c r="G397" s="26"/>
    </row>
    <row r="398" spans="2:7" s="18" customFormat="1" ht="15" x14ac:dyDescent="0.2">
      <c r="B398" s="37"/>
      <c r="G398" s="26"/>
    </row>
    <row r="399" spans="2:7" s="18" customFormat="1" ht="15" x14ac:dyDescent="0.2">
      <c r="B399" s="37"/>
      <c r="G399" s="26"/>
    </row>
    <row r="400" spans="2:7" s="18" customFormat="1" ht="15" x14ac:dyDescent="0.2">
      <c r="B400" s="37"/>
      <c r="G400" s="26"/>
    </row>
    <row r="401" spans="2:7" s="18" customFormat="1" ht="15" x14ac:dyDescent="0.2">
      <c r="B401" s="37"/>
      <c r="G401" s="26"/>
    </row>
    <row r="402" spans="2:7" s="18" customFormat="1" ht="15" x14ac:dyDescent="0.2">
      <c r="B402" s="37"/>
      <c r="G402" s="26"/>
    </row>
    <row r="403" spans="2:7" s="18" customFormat="1" ht="15" x14ac:dyDescent="0.2">
      <c r="B403" s="37"/>
      <c r="G403" s="26"/>
    </row>
    <row r="404" spans="2:7" s="18" customFormat="1" ht="15" x14ac:dyDescent="0.2">
      <c r="B404" s="37"/>
      <c r="G404" s="26"/>
    </row>
    <row r="405" spans="2:7" s="18" customFormat="1" ht="15" x14ac:dyDescent="0.2">
      <c r="B405" s="37"/>
      <c r="G405" s="26"/>
    </row>
    <row r="406" spans="2:7" s="18" customFormat="1" ht="15" x14ac:dyDescent="0.2">
      <c r="B406" s="37"/>
      <c r="G406" s="26"/>
    </row>
    <row r="407" spans="2:7" s="18" customFormat="1" ht="15" x14ac:dyDescent="0.2">
      <c r="B407" s="37"/>
      <c r="G407" s="26"/>
    </row>
    <row r="408" spans="2:7" s="18" customFormat="1" ht="15" x14ac:dyDescent="0.2">
      <c r="B408" s="37"/>
      <c r="G408" s="26"/>
    </row>
    <row r="409" spans="2:7" s="18" customFormat="1" ht="15" x14ac:dyDescent="0.2">
      <c r="B409" s="37"/>
      <c r="G409" s="26"/>
    </row>
    <row r="410" spans="2:7" s="18" customFormat="1" ht="15" x14ac:dyDescent="0.2">
      <c r="B410" s="37"/>
      <c r="G410" s="26"/>
    </row>
    <row r="411" spans="2:7" s="18" customFormat="1" ht="15" x14ac:dyDescent="0.2">
      <c r="B411" s="37"/>
      <c r="G411" s="26"/>
    </row>
    <row r="412" spans="2:7" s="18" customFormat="1" ht="15" x14ac:dyDescent="0.2">
      <c r="B412" s="37"/>
      <c r="G412" s="26"/>
    </row>
    <row r="413" spans="2:7" s="18" customFormat="1" ht="15" x14ac:dyDescent="0.2">
      <c r="B413" s="37"/>
      <c r="G413" s="26"/>
    </row>
    <row r="414" spans="2:7" s="18" customFormat="1" ht="15" x14ac:dyDescent="0.2">
      <c r="B414" s="37"/>
      <c r="G414" s="26"/>
    </row>
    <row r="415" spans="2:7" s="18" customFormat="1" ht="15" x14ac:dyDescent="0.2">
      <c r="B415" s="37"/>
      <c r="G415" s="26"/>
    </row>
    <row r="416" spans="2:7" s="18" customFormat="1" ht="15" x14ac:dyDescent="0.2">
      <c r="B416" s="37"/>
      <c r="G416" s="26"/>
    </row>
    <row r="417" spans="2:7" s="18" customFormat="1" ht="15" x14ac:dyDescent="0.2">
      <c r="B417" s="37"/>
      <c r="G417" s="26"/>
    </row>
    <row r="418" spans="2:7" s="18" customFormat="1" ht="15" x14ac:dyDescent="0.2">
      <c r="B418" s="37"/>
      <c r="G418" s="26"/>
    </row>
    <row r="419" spans="2:7" s="18" customFormat="1" ht="15" x14ac:dyDescent="0.2">
      <c r="B419" s="37"/>
      <c r="G419" s="26"/>
    </row>
    <row r="420" spans="2:7" s="18" customFormat="1" ht="15" x14ac:dyDescent="0.2">
      <c r="B420" s="37"/>
      <c r="G420" s="26"/>
    </row>
    <row r="421" spans="2:7" s="18" customFormat="1" ht="15" x14ac:dyDescent="0.2">
      <c r="B421" s="37"/>
      <c r="G421" s="26"/>
    </row>
    <row r="422" spans="2:7" s="18" customFormat="1" ht="15" x14ac:dyDescent="0.2">
      <c r="B422" s="37"/>
      <c r="G422" s="26"/>
    </row>
    <row r="423" spans="2:7" s="18" customFormat="1" ht="15" x14ac:dyDescent="0.2">
      <c r="B423" s="37"/>
      <c r="G423" s="26"/>
    </row>
    <row r="424" spans="2:7" s="18" customFormat="1" ht="15" x14ac:dyDescent="0.2">
      <c r="B424" s="37"/>
      <c r="G424" s="26"/>
    </row>
    <row r="425" spans="2:7" s="18" customFormat="1" ht="15" x14ac:dyDescent="0.2">
      <c r="B425" s="37"/>
      <c r="G425" s="26"/>
    </row>
    <row r="426" spans="2:7" s="18" customFormat="1" ht="15" x14ac:dyDescent="0.2">
      <c r="B426" s="37"/>
      <c r="G426" s="26"/>
    </row>
    <row r="427" spans="2:7" s="18" customFormat="1" ht="15" x14ac:dyDescent="0.2">
      <c r="B427" s="37"/>
      <c r="G427" s="26"/>
    </row>
    <row r="428" spans="2:7" s="18" customFormat="1" ht="15" x14ac:dyDescent="0.2">
      <c r="B428" s="37"/>
      <c r="G428" s="26"/>
    </row>
    <row r="429" spans="2:7" s="18" customFormat="1" ht="15" x14ac:dyDescent="0.2">
      <c r="B429" s="37"/>
      <c r="G429" s="26"/>
    </row>
    <row r="430" spans="2:7" s="18" customFormat="1" ht="15" x14ac:dyDescent="0.2">
      <c r="B430" s="37"/>
      <c r="G430" s="26"/>
    </row>
    <row r="431" spans="2:7" s="18" customFormat="1" ht="15" x14ac:dyDescent="0.2">
      <c r="B431" s="37"/>
      <c r="G431" s="26"/>
    </row>
    <row r="432" spans="2:7" s="18" customFormat="1" ht="15" x14ac:dyDescent="0.2">
      <c r="B432" s="37"/>
      <c r="G432" s="26"/>
    </row>
    <row r="433" spans="2:7" s="18" customFormat="1" ht="15" x14ac:dyDescent="0.2">
      <c r="B433" s="37"/>
      <c r="G433" s="26"/>
    </row>
    <row r="434" spans="2:7" s="18" customFormat="1" ht="15" x14ac:dyDescent="0.2">
      <c r="B434" s="37"/>
      <c r="G434" s="26"/>
    </row>
    <row r="435" spans="2:7" s="18" customFormat="1" ht="15" x14ac:dyDescent="0.2">
      <c r="B435" s="37"/>
      <c r="G435" s="26"/>
    </row>
    <row r="436" spans="2:7" s="18" customFormat="1" ht="15" x14ac:dyDescent="0.2">
      <c r="B436" s="37"/>
      <c r="G436" s="26"/>
    </row>
    <row r="437" spans="2:7" s="18" customFormat="1" ht="15" x14ac:dyDescent="0.2">
      <c r="B437" s="37"/>
      <c r="G437" s="26"/>
    </row>
    <row r="438" spans="2:7" s="18" customFormat="1" ht="15" x14ac:dyDescent="0.2">
      <c r="B438" s="37"/>
      <c r="G438" s="26"/>
    </row>
    <row r="439" spans="2:7" s="18" customFormat="1" ht="15" x14ac:dyDescent="0.2">
      <c r="B439" s="37"/>
      <c r="G439" s="26"/>
    </row>
    <row r="440" spans="2:7" s="18" customFormat="1" ht="15" x14ac:dyDescent="0.2">
      <c r="B440" s="37"/>
      <c r="G440" s="26"/>
    </row>
    <row r="441" spans="2:7" s="18" customFormat="1" ht="15" x14ac:dyDescent="0.2">
      <c r="B441" s="37"/>
      <c r="G441" s="26"/>
    </row>
    <row r="442" spans="2:7" s="18" customFormat="1" ht="15" x14ac:dyDescent="0.2">
      <c r="B442" s="37"/>
      <c r="G442" s="26"/>
    </row>
    <row r="443" spans="2:7" s="18" customFormat="1" ht="15" x14ac:dyDescent="0.2">
      <c r="B443" s="37"/>
      <c r="G443" s="26"/>
    </row>
    <row r="444" spans="2:7" s="18" customFormat="1" ht="15" x14ac:dyDescent="0.2">
      <c r="B444" s="37"/>
      <c r="G444" s="26"/>
    </row>
    <row r="445" spans="2:7" s="18" customFormat="1" ht="15" x14ac:dyDescent="0.2">
      <c r="B445" s="37"/>
      <c r="G445" s="26"/>
    </row>
    <row r="446" spans="2:7" s="18" customFormat="1" ht="15" x14ac:dyDescent="0.2">
      <c r="B446" s="37"/>
      <c r="G446" s="26"/>
    </row>
    <row r="447" spans="2:7" s="18" customFormat="1" ht="15" x14ac:dyDescent="0.2">
      <c r="B447" s="37"/>
      <c r="G447" s="26"/>
    </row>
    <row r="448" spans="2:7" s="18" customFormat="1" ht="15" x14ac:dyDescent="0.2">
      <c r="B448" s="37"/>
      <c r="G448" s="26"/>
    </row>
    <row r="449" spans="2:7" s="18" customFormat="1" ht="15" x14ac:dyDescent="0.2">
      <c r="B449" s="37"/>
      <c r="G449" s="26"/>
    </row>
    <row r="450" spans="2:7" s="18" customFormat="1" ht="15" x14ac:dyDescent="0.2">
      <c r="B450" s="37"/>
      <c r="G450" s="26"/>
    </row>
    <row r="451" spans="2:7" s="18" customFormat="1" ht="15" x14ac:dyDescent="0.2">
      <c r="B451" s="37"/>
      <c r="G451" s="26"/>
    </row>
    <row r="452" spans="2:7" s="18" customFormat="1" ht="15" x14ac:dyDescent="0.2">
      <c r="B452" s="37"/>
      <c r="G452" s="26"/>
    </row>
    <row r="453" spans="2:7" s="18" customFormat="1" ht="15" x14ac:dyDescent="0.2">
      <c r="B453" s="37"/>
      <c r="G453" s="26"/>
    </row>
    <row r="454" spans="2:7" s="18" customFormat="1" ht="15" x14ac:dyDescent="0.2">
      <c r="B454" s="37"/>
      <c r="G454" s="26"/>
    </row>
    <row r="455" spans="2:7" s="18" customFormat="1" ht="15" x14ac:dyDescent="0.2">
      <c r="B455" s="37"/>
      <c r="G455" s="26"/>
    </row>
    <row r="456" spans="2:7" s="18" customFormat="1" ht="15" x14ac:dyDescent="0.2">
      <c r="B456" s="37"/>
      <c r="G456" s="26"/>
    </row>
    <row r="457" spans="2:7" s="18" customFormat="1" ht="15" x14ac:dyDescent="0.2">
      <c r="B457" s="37"/>
      <c r="G457" s="26"/>
    </row>
    <row r="458" spans="2:7" s="18" customFormat="1" ht="15" x14ac:dyDescent="0.2">
      <c r="B458" s="37"/>
      <c r="G458" s="26"/>
    </row>
    <row r="459" spans="2:7" s="18" customFormat="1" ht="15" x14ac:dyDescent="0.2">
      <c r="B459" s="37"/>
      <c r="G459" s="26"/>
    </row>
    <row r="460" spans="2:7" s="18" customFormat="1" ht="15" x14ac:dyDescent="0.2">
      <c r="B460" s="37"/>
      <c r="G460" s="26"/>
    </row>
    <row r="461" spans="2:7" s="18" customFormat="1" ht="15" x14ac:dyDescent="0.2">
      <c r="B461" s="37"/>
      <c r="G461" s="26"/>
    </row>
    <row r="462" spans="2:7" s="18" customFormat="1" ht="15" x14ac:dyDescent="0.2">
      <c r="B462" s="37"/>
      <c r="G462" s="26"/>
    </row>
    <row r="463" spans="2:7" s="18" customFormat="1" ht="15" x14ac:dyDescent="0.2">
      <c r="B463" s="37"/>
      <c r="G463" s="26"/>
    </row>
    <row r="464" spans="2:7" s="18" customFormat="1" ht="15" x14ac:dyDescent="0.2">
      <c r="B464" s="37"/>
      <c r="G464" s="26"/>
    </row>
    <row r="465" spans="2:7" s="18" customFormat="1" ht="15" x14ac:dyDescent="0.2">
      <c r="B465" s="37"/>
      <c r="G465" s="26"/>
    </row>
    <row r="466" spans="2:7" s="18" customFormat="1" ht="15" x14ac:dyDescent="0.2">
      <c r="B466" s="37"/>
      <c r="G466" s="26"/>
    </row>
    <row r="467" spans="2:7" s="18" customFormat="1" ht="15" x14ac:dyDescent="0.2">
      <c r="B467" s="37"/>
      <c r="G467" s="26"/>
    </row>
    <row r="468" spans="2:7" s="18" customFormat="1" ht="15" x14ac:dyDescent="0.2">
      <c r="B468" s="37"/>
      <c r="G468" s="26"/>
    </row>
    <row r="469" spans="2:7" s="18" customFormat="1" ht="15" x14ac:dyDescent="0.2">
      <c r="B469" s="37"/>
      <c r="G469" s="26"/>
    </row>
    <row r="470" spans="2:7" s="18" customFormat="1" ht="15" x14ac:dyDescent="0.2">
      <c r="B470" s="37"/>
      <c r="G470" s="26"/>
    </row>
    <row r="471" spans="2:7" s="18" customFormat="1" ht="15" x14ac:dyDescent="0.2">
      <c r="B471" s="37"/>
      <c r="G471" s="26"/>
    </row>
    <row r="472" spans="2:7" s="18" customFormat="1" ht="15" x14ac:dyDescent="0.2">
      <c r="B472" s="37"/>
      <c r="G472" s="26"/>
    </row>
    <row r="473" spans="2:7" s="18" customFormat="1" ht="15" x14ac:dyDescent="0.2">
      <c r="B473" s="37"/>
      <c r="G473" s="26"/>
    </row>
    <row r="474" spans="2:7" s="18" customFormat="1" ht="15" x14ac:dyDescent="0.2">
      <c r="B474" s="37"/>
      <c r="G474" s="26"/>
    </row>
    <row r="475" spans="2:7" s="18" customFormat="1" ht="15" x14ac:dyDescent="0.2">
      <c r="B475" s="37"/>
      <c r="G475" s="26"/>
    </row>
    <row r="476" spans="2:7" s="18" customFormat="1" ht="15" x14ac:dyDescent="0.2">
      <c r="B476" s="37"/>
      <c r="G476" s="26"/>
    </row>
    <row r="477" spans="2:7" s="18" customFormat="1" ht="15" x14ac:dyDescent="0.2">
      <c r="B477" s="37"/>
      <c r="G477" s="26"/>
    </row>
    <row r="478" spans="2:7" s="18" customFormat="1" ht="15" x14ac:dyDescent="0.2">
      <c r="B478" s="37"/>
      <c r="G478" s="26"/>
    </row>
    <row r="479" spans="2:7" s="18" customFormat="1" ht="15" x14ac:dyDescent="0.2">
      <c r="B479" s="37"/>
      <c r="G479" s="26"/>
    </row>
    <row r="480" spans="2:7" s="18" customFormat="1" ht="15" x14ac:dyDescent="0.2">
      <c r="B480" s="37"/>
      <c r="G480" s="26"/>
    </row>
    <row r="481" spans="2:7" s="18" customFormat="1" ht="15" x14ac:dyDescent="0.2">
      <c r="B481" s="37"/>
      <c r="G481" s="26"/>
    </row>
    <row r="482" spans="2:7" s="18" customFormat="1" ht="15" x14ac:dyDescent="0.2">
      <c r="B482" s="37"/>
      <c r="G482" s="26"/>
    </row>
    <row r="483" spans="2:7" s="18" customFormat="1" ht="15" x14ac:dyDescent="0.2">
      <c r="B483" s="37"/>
      <c r="G483" s="26"/>
    </row>
    <row r="484" spans="2:7" s="18" customFormat="1" ht="15" x14ac:dyDescent="0.2">
      <c r="B484" s="37"/>
      <c r="G484" s="26"/>
    </row>
    <row r="485" spans="2:7" s="18" customFormat="1" ht="15" x14ac:dyDescent="0.2">
      <c r="B485" s="37"/>
      <c r="G485" s="26"/>
    </row>
    <row r="486" spans="2:7" s="18" customFormat="1" ht="15" x14ac:dyDescent="0.2">
      <c r="B486" s="37"/>
      <c r="G486" s="26"/>
    </row>
    <row r="487" spans="2:7" s="18" customFormat="1" ht="15" x14ac:dyDescent="0.2">
      <c r="B487" s="37"/>
      <c r="G487" s="26"/>
    </row>
    <row r="488" spans="2:7" s="18" customFormat="1" ht="15" x14ac:dyDescent="0.2">
      <c r="B488" s="37"/>
      <c r="G488" s="26"/>
    </row>
    <row r="489" spans="2:7" s="18" customFormat="1" ht="15" x14ac:dyDescent="0.2">
      <c r="B489" s="37"/>
      <c r="G489" s="26"/>
    </row>
    <row r="490" spans="2:7" s="18" customFormat="1" ht="15" x14ac:dyDescent="0.2">
      <c r="B490" s="37"/>
      <c r="G490" s="26"/>
    </row>
    <row r="491" spans="2:7" s="18" customFormat="1" ht="15" x14ac:dyDescent="0.2">
      <c r="B491" s="37"/>
      <c r="G491" s="26"/>
    </row>
    <row r="492" spans="2:7" s="18" customFormat="1" ht="15" x14ac:dyDescent="0.2">
      <c r="B492" s="37"/>
      <c r="G492" s="26"/>
    </row>
    <row r="493" spans="2:7" s="18" customFormat="1" ht="15" x14ac:dyDescent="0.2">
      <c r="B493" s="37"/>
      <c r="G493" s="26"/>
    </row>
    <row r="494" spans="2:7" s="18" customFormat="1" ht="15" x14ac:dyDescent="0.2">
      <c r="B494" s="37"/>
      <c r="G494" s="26"/>
    </row>
    <row r="495" spans="2:7" s="18" customFormat="1" ht="15" x14ac:dyDescent="0.2">
      <c r="B495" s="37"/>
      <c r="G495" s="26"/>
    </row>
    <row r="496" spans="2:7" s="18" customFormat="1" ht="15" x14ac:dyDescent="0.2">
      <c r="B496" s="37"/>
      <c r="G496" s="26"/>
    </row>
    <row r="497" spans="2:7" s="18" customFormat="1" ht="15" x14ac:dyDescent="0.2">
      <c r="B497" s="37"/>
      <c r="G497" s="26"/>
    </row>
    <row r="498" spans="2:7" s="18" customFormat="1" ht="15" x14ac:dyDescent="0.2">
      <c r="B498" s="37"/>
      <c r="G498" s="26"/>
    </row>
    <row r="499" spans="2:7" s="18" customFormat="1" ht="15" x14ac:dyDescent="0.2">
      <c r="B499" s="37"/>
      <c r="G499" s="26"/>
    </row>
    <row r="500" spans="2:7" s="18" customFormat="1" ht="15" x14ac:dyDescent="0.2">
      <c r="B500" s="37"/>
      <c r="G500" s="26"/>
    </row>
    <row r="501" spans="2:7" s="18" customFormat="1" ht="15" x14ac:dyDescent="0.2">
      <c r="B501" s="37"/>
      <c r="G501" s="26"/>
    </row>
    <row r="502" spans="2:7" s="18" customFormat="1" ht="15" x14ac:dyDescent="0.2">
      <c r="B502" s="37"/>
      <c r="G502" s="26"/>
    </row>
    <row r="503" spans="2:7" s="18" customFormat="1" ht="15" x14ac:dyDescent="0.2">
      <c r="B503" s="37"/>
      <c r="G503" s="26"/>
    </row>
    <row r="504" spans="2:7" s="18" customFormat="1" ht="15" x14ac:dyDescent="0.2">
      <c r="B504" s="37"/>
      <c r="G504" s="26"/>
    </row>
    <row r="505" spans="2:7" s="18" customFormat="1" ht="15" x14ac:dyDescent="0.2">
      <c r="B505" s="37"/>
      <c r="G505" s="26"/>
    </row>
    <row r="506" spans="2:7" s="18" customFormat="1" ht="15" x14ac:dyDescent="0.2">
      <c r="B506" s="37"/>
      <c r="G506" s="26"/>
    </row>
    <row r="507" spans="2:7" s="18" customFormat="1" ht="15" x14ac:dyDescent="0.2">
      <c r="B507" s="37"/>
      <c r="G507" s="26"/>
    </row>
    <row r="508" spans="2:7" s="18" customFormat="1" ht="15" x14ac:dyDescent="0.2">
      <c r="B508" s="37"/>
      <c r="G508" s="26"/>
    </row>
    <row r="509" spans="2:7" s="18" customFormat="1" ht="15" x14ac:dyDescent="0.2">
      <c r="B509" s="37"/>
      <c r="G509" s="26"/>
    </row>
    <row r="510" spans="2:7" s="18" customFormat="1" ht="15" x14ac:dyDescent="0.2">
      <c r="B510" s="37"/>
      <c r="G510" s="26"/>
    </row>
    <row r="511" spans="2:7" s="18" customFormat="1" ht="15" x14ac:dyDescent="0.2">
      <c r="B511" s="37"/>
      <c r="G511" s="26"/>
    </row>
    <row r="512" spans="2:7" s="18" customFormat="1" ht="15" x14ac:dyDescent="0.2">
      <c r="B512" s="37"/>
      <c r="G512" s="26"/>
    </row>
    <row r="513" spans="2:7" s="18" customFormat="1" ht="15" x14ac:dyDescent="0.2">
      <c r="B513" s="37"/>
      <c r="G513" s="26"/>
    </row>
    <row r="514" spans="2:7" s="18" customFormat="1" ht="15" x14ac:dyDescent="0.2">
      <c r="B514" s="37"/>
      <c r="G514" s="26"/>
    </row>
    <row r="515" spans="2:7" s="18" customFormat="1" ht="15" x14ac:dyDescent="0.2">
      <c r="B515" s="37"/>
      <c r="G515" s="26"/>
    </row>
    <row r="516" spans="2:7" s="18" customFormat="1" ht="15" x14ac:dyDescent="0.2">
      <c r="B516" s="37"/>
      <c r="G516" s="26"/>
    </row>
    <row r="517" spans="2:7" s="18" customFormat="1" ht="15" x14ac:dyDescent="0.2">
      <c r="B517" s="37"/>
      <c r="G517" s="26"/>
    </row>
    <row r="518" spans="2:7" s="18" customFormat="1" ht="15" x14ac:dyDescent="0.2">
      <c r="B518" s="37"/>
      <c r="G518" s="26"/>
    </row>
    <row r="519" spans="2:7" s="18" customFormat="1" ht="15" x14ac:dyDescent="0.2">
      <c r="B519" s="37"/>
      <c r="G519" s="26"/>
    </row>
    <row r="520" spans="2:7" s="18" customFormat="1" ht="15" x14ac:dyDescent="0.2">
      <c r="B520" s="37"/>
      <c r="G520" s="26"/>
    </row>
    <row r="521" spans="2:7" s="18" customFormat="1" ht="15" x14ac:dyDescent="0.2">
      <c r="B521" s="37"/>
      <c r="G521" s="26"/>
    </row>
    <row r="522" spans="2:7" s="18" customFormat="1" ht="15" x14ac:dyDescent="0.2">
      <c r="B522" s="37"/>
      <c r="G522" s="26"/>
    </row>
    <row r="523" spans="2:7" s="18" customFormat="1" ht="15" x14ac:dyDescent="0.2">
      <c r="B523" s="37"/>
      <c r="G523" s="26"/>
    </row>
    <row r="524" spans="2:7" s="18" customFormat="1" ht="15" x14ac:dyDescent="0.2">
      <c r="B524" s="37"/>
      <c r="G524" s="26"/>
    </row>
    <row r="525" spans="2:7" s="18" customFormat="1" ht="15" x14ac:dyDescent="0.2">
      <c r="B525" s="37"/>
      <c r="G525" s="26"/>
    </row>
    <row r="526" spans="2:7" s="18" customFormat="1" ht="15" x14ac:dyDescent="0.2">
      <c r="B526" s="37"/>
      <c r="G526" s="26"/>
    </row>
    <row r="527" spans="2:7" s="18" customFormat="1" ht="15" x14ac:dyDescent="0.2">
      <c r="B527" s="37"/>
      <c r="G527" s="26"/>
    </row>
    <row r="528" spans="2:7" s="18" customFormat="1" ht="15" x14ac:dyDescent="0.2">
      <c r="B528" s="37"/>
      <c r="G528" s="26"/>
    </row>
    <row r="529" spans="2:7" s="18" customFormat="1" ht="15" x14ac:dyDescent="0.2">
      <c r="B529" s="37"/>
      <c r="G529" s="26"/>
    </row>
    <row r="530" spans="2:7" s="18" customFormat="1" ht="15" x14ac:dyDescent="0.2">
      <c r="B530" s="37"/>
      <c r="G530" s="26"/>
    </row>
    <row r="531" spans="2:7" s="18" customFormat="1" ht="15" x14ac:dyDescent="0.2">
      <c r="B531" s="37"/>
      <c r="G531" s="26"/>
    </row>
    <row r="532" spans="2:7" s="18" customFormat="1" ht="15" x14ac:dyDescent="0.2">
      <c r="B532" s="37"/>
      <c r="G532" s="26"/>
    </row>
    <row r="533" spans="2:7" s="18" customFormat="1" ht="15" x14ac:dyDescent="0.2">
      <c r="B533" s="37"/>
      <c r="G533" s="26"/>
    </row>
    <row r="534" spans="2:7" s="18" customFormat="1" ht="15" x14ac:dyDescent="0.2">
      <c r="B534" s="37"/>
      <c r="G534" s="26"/>
    </row>
    <row r="535" spans="2:7" s="18" customFormat="1" ht="15" x14ac:dyDescent="0.2">
      <c r="B535" s="37"/>
      <c r="G535" s="26"/>
    </row>
    <row r="536" spans="2:7" s="18" customFormat="1" ht="15" x14ac:dyDescent="0.2">
      <c r="B536" s="37"/>
      <c r="G536" s="26"/>
    </row>
    <row r="537" spans="2:7" s="18" customFormat="1" ht="15" x14ac:dyDescent="0.2">
      <c r="B537" s="37"/>
      <c r="G537" s="26"/>
    </row>
    <row r="538" spans="2:7" s="18" customFormat="1" ht="15" x14ac:dyDescent="0.2">
      <c r="B538" s="37"/>
      <c r="G538" s="26"/>
    </row>
    <row r="539" spans="2:7" s="18" customFormat="1" ht="15" x14ac:dyDescent="0.2">
      <c r="B539" s="37"/>
      <c r="G539" s="26"/>
    </row>
    <row r="540" spans="2:7" s="18" customFormat="1" ht="15" x14ac:dyDescent="0.2">
      <c r="B540" s="37"/>
      <c r="G540" s="26"/>
    </row>
    <row r="541" spans="2:7" s="18" customFormat="1" ht="15" x14ac:dyDescent="0.2">
      <c r="B541" s="37"/>
      <c r="G541" s="26"/>
    </row>
    <row r="542" spans="2:7" s="18" customFormat="1" ht="15" x14ac:dyDescent="0.2">
      <c r="B542" s="37"/>
      <c r="G542" s="26"/>
    </row>
    <row r="543" spans="2:7" s="18" customFormat="1" ht="15" x14ac:dyDescent="0.2">
      <c r="B543" s="37"/>
      <c r="G543" s="26"/>
    </row>
    <row r="544" spans="2:7" s="18" customFormat="1" ht="15" x14ac:dyDescent="0.2">
      <c r="B544" s="37"/>
      <c r="G544" s="26"/>
    </row>
    <row r="545" spans="2:7" s="18" customFormat="1" ht="15" x14ac:dyDescent="0.2">
      <c r="B545" s="37"/>
      <c r="G545" s="26"/>
    </row>
    <row r="546" spans="2:7" s="18" customFormat="1" ht="15" x14ac:dyDescent="0.2">
      <c r="B546" s="37"/>
      <c r="G546" s="26"/>
    </row>
    <row r="547" spans="2:7" s="18" customFormat="1" ht="15" x14ac:dyDescent="0.2">
      <c r="B547" s="37"/>
      <c r="G547" s="26"/>
    </row>
    <row r="548" spans="2:7" s="18" customFormat="1" ht="15" x14ac:dyDescent="0.2">
      <c r="B548" s="37"/>
      <c r="G548" s="26"/>
    </row>
    <row r="549" spans="2:7" s="18" customFormat="1" ht="15" x14ac:dyDescent="0.2">
      <c r="B549" s="37"/>
      <c r="G549" s="26"/>
    </row>
    <row r="550" spans="2:7" s="18" customFormat="1" ht="15" x14ac:dyDescent="0.2">
      <c r="B550" s="37"/>
      <c r="G550" s="26"/>
    </row>
    <row r="551" spans="2:7" s="18" customFormat="1" ht="15" x14ac:dyDescent="0.2">
      <c r="B551" s="37"/>
      <c r="G551" s="26"/>
    </row>
    <row r="552" spans="2:7" s="18" customFormat="1" ht="15" x14ac:dyDescent="0.2">
      <c r="B552" s="37"/>
      <c r="G552" s="26"/>
    </row>
    <row r="553" spans="2:7" s="18" customFormat="1" ht="15" x14ac:dyDescent="0.2">
      <c r="B553" s="37"/>
      <c r="G553" s="26"/>
    </row>
    <row r="554" spans="2:7" s="18" customFormat="1" ht="15" x14ac:dyDescent="0.2">
      <c r="B554" s="37"/>
      <c r="G554" s="26"/>
    </row>
    <row r="555" spans="2:7" s="18" customFormat="1" ht="15" x14ac:dyDescent="0.2">
      <c r="B555" s="37"/>
      <c r="G555" s="26"/>
    </row>
    <row r="556" spans="2:7" s="18" customFormat="1" ht="15" x14ac:dyDescent="0.2">
      <c r="B556" s="37"/>
      <c r="G556" s="26"/>
    </row>
    <row r="557" spans="2:7" s="18" customFormat="1" ht="15" x14ac:dyDescent="0.2">
      <c r="B557" s="37"/>
      <c r="G557" s="26"/>
    </row>
    <row r="558" spans="2:7" s="18" customFormat="1" ht="15" x14ac:dyDescent="0.2">
      <c r="B558" s="37"/>
      <c r="G558" s="26"/>
    </row>
    <row r="559" spans="2:7" s="18" customFormat="1" ht="15" x14ac:dyDescent="0.2">
      <c r="B559" s="37"/>
      <c r="G559" s="26"/>
    </row>
    <row r="560" spans="2:7" s="18" customFormat="1" ht="15" x14ac:dyDescent="0.2">
      <c r="B560" s="37"/>
      <c r="G560" s="26"/>
    </row>
    <row r="561" spans="2:7" s="18" customFormat="1" ht="15" x14ac:dyDescent="0.2">
      <c r="B561" s="37"/>
      <c r="G561" s="26"/>
    </row>
    <row r="562" spans="2:7" s="18" customFormat="1" ht="15" x14ac:dyDescent="0.2">
      <c r="B562" s="37"/>
      <c r="G562" s="26"/>
    </row>
    <row r="563" spans="2:7" s="18" customFormat="1" ht="15" x14ac:dyDescent="0.2">
      <c r="B563" s="37"/>
      <c r="G563" s="26"/>
    </row>
    <row r="564" spans="2:7" s="18" customFormat="1" ht="15" x14ac:dyDescent="0.2">
      <c r="B564" s="37"/>
      <c r="G564" s="26"/>
    </row>
    <row r="565" spans="2:7" s="18" customFormat="1" ht="15" x14ac:dyDescent="0.2">
      <c r="B565" s="37"/>
      <c r="G565" s="26"/>
    </row>
    <row r="566" spans="2:7" s="18" customFormat="1" ht="15" x14ac:dyDescent="0.2">
      <c r="B566" s="37"/>
      <c r="G566" s="26"/>
    </row>
    <row r="567" spans="2:7" s="18" customFormat="1" ht="15" x14ac:dyDescent="0.2">
      <c r="B567" s="37"/>
      <c r="G567" s="26"/>
    </row>
    <row r="568" spans="2:7" s="18" customFormat="1" ht="15" x14ac:dyDescent="0.2">
      <c r="B568" s="37"/>
      <c r="G568" s="26"/>
    </row>
    <row r="569" spans="2:7" s="18" customFormat="1" ht="15" x14ac:dyDescent="0.2">
      <c r="B569" s="37"/>
      <c r="G569" s="26"/>
    </row>
    <row r="570" spans="2:7" s="18" customFormat="1" ht="15" x14ac:dyDescent="0.2">
      <c r="B570" s="37"/>
      <c r="G570" s="26"/>
    </row>
    <row r="571" spans="2:7" s="18" customFormat="1" ht="15" x14ac:dyDescent="0.2">
      <c r="B571" s="37"/>
      <c r="G571" s="26"/>
    </row>
    <row r="572" spans="2:7" s="18" customFormat="1" ht="15" x14ac:dyDescent="0.2">
      <c r="B572" s="37"/>
      <c r="G572" s="26"/>
    </row>
    <row r="573" spans="2:7" s="18" customFormat="1" ht="15" x14ac:dyDescent="0.2">
      <c r="B573" s="37"/>
      <c r="G573" s="26"/>
    </row>
    <row r="574" spans="2:7" s="18" customFormat="1" ht="15" x14ac:dyDescent="0.2">
      <c r="B574" s="37"/>
      <c r="G574" s="26"/>
    </row>
    <row r="575" spans="2:7" s="18" customFormat="1" ht="15" x14ac:dyDescent="0.2">
      <c r="B575" s="37"/>
      <c r="G575" s="26"/>
    </row>
    <row r="576" spans="2:7" s="18" customFormat="1" ht="15" x14ac:dyDescent="0.2">
      <c r="B576" s="37"/>
      <c r="G576" s="26"/>
    </row>
    <row r="577" spans="2:7" s="18" customFormat="1" ht="15" x14ac:dyDescent="0.2">
      <c r="B577" s="37"/>
      <c r="G577" s="26"/>
    </row>
    <row r="578" spans="2:7" s="18" customFormat="1" ht="15" x14ac:dyDescent="0.2">
      <c r="B578" s="37"/>
      <c r="G578" s="26"/>
    </row>
    <row r="579" spans="2:7" s="18" customFormat="1" ht="15" x14ac:dyDescent="0.2">
      <c r="B579" s="37"/>
      <c r="G579" s="26"/>
    </row>
    <row r="580" spans="2:7" s="18" customFormat="1" ht="15" x14ac:dyDescent="0.2">
      <c r="B580" s="37"/>
      <c r="G580" s="26"/>
    </row>
    <row r="581" spans="2:7" s="18" customFormat="1" ht="15" x14ac:dyDescent="0.2">
      <c r="B581" s="37"/>
      <c r="G581" s="26"/>
    </row>
    <row r="582" spans="2:7" s="18" customFormat="1" ht="15" x14ac:dyDescent="0.2">
      <c r="B582" s="37"/>
      <c r="G582" s="26"/>
    </row>
    <row r="583" spans="2:7" s="18" customFormat="1" ht="15" x14ac:dyDescent="0.2">
      <c r="B583" s="37"/>
      <c r="G583" s="26"/>
    </row>
    <row r="584" spans="2:7" s="18" customFormat="1" ht="15" x14ac:dyDescent="0.2">
      <c r="B584" s="37"/>
      <c r="G584" s="26"/>
    </row>
    <row r="585" spans="2:7" s="18" customFormat="1" ht="15" x14ac:dyDescent="0.2">
      <c r="B585" s="37"/>
      <c r="G585" s="26"/>
    </row>
    <row r="586" spans="2:7" s="18" customFormat="1" ht="15" x14ac:dyDescent="0.2">
      <c r="B586" s="37"/>
      <c r="G586" s="26"/>
    </row>
    <row r="587" spans="2:7" s="18" customFormat="1" ht="15" x14ac:dyDescent="0.2">
      <c r="B587" s="37"/>
      <c r="G587" s="26"/>
    </row>
    <row r="588" spans="2:7" s="18" customFormat="1" ht="15" x14ac:dyDescent="0.2">
      <c r="B588" s="37"/>
      <c r="G588" s="26"/>
    </row>
    <row r="589" spans="2:7" s="18" customFormat="1" ht="15" x14ac:dyDescent="0.2">
      <c r="B589" s="37"/>
      <c r="G589" s="26"/>
    </row>
    <row r="590" spans="2:7" s="18" customFormat="1" ht="15" x14ac:dyDescent="0.2">
      <c r="B590" s="37"/>
      <c r="G590" s="26"/>
    </row>
    <row r="591" spans="2:7" s="18" customFormat="1" ht="15" x14ac:dyDescent="0.2">
      <c r="B591" s="37"/>
      <c r="G591" s="26"/>
    </row>
    <row r="592" spans="2:7" s="18" customFormat="1" ht="15" x14ac:dyDescent="0.2">
      <c r="B592" s="37"/>
      <c r="G592" s="26"/>
    </row>
    <row r="593" spans="2:7" s="18" customFormat="1" ht="15" x14ac:dyDescent="0.2">
      <c r="B593" s="37"/>
      <c r="G593" s="26"/>
    </row>
    <row r="594" spans="2:7" s="18" customFormat="1" ht="15" x14ac:dyDescent="0.2">
      <c r="B594" s="37"/>
      <c r="G594" s="26"/>
    </row>
    <row r="595" spans="2:7" s="18" customFormat="1" ht="15" x14ac:dyDescent="0.2">
      <c r="B595" s="37"/>
      <c r="G595" s="26"/>
    </row>
    <row r="596" spans="2:7" s="18" customFormat="1" ht="15" x14ac:dyDescent="0.2">
      <c r="B596" s="37"/>
      <c r="G596" s="26"/>
    </row>
    <row r="597" spans="2:7" s="18" customFormat="1" ht="15" x14ac:dyDescent="0.2">
      <c r="B597" s="37"/>
      <c r="G597" s="26"/>
    </row>
    <row r="598" spans="2:7" s="18" customFormat="1" ht="15" x14ac:dyDescent="0.2">
      <c r="B598" s="37"/>
      <c r="G598" s="26"/>
    </row>
    <row r="599" spans="2:7" s="18" customFormat="1" ht="15" x14ac:dyDescent="0.2">
      <c r="B599" s="37"/>
      <c r="G599" s="26"/>
    </row>
    <row r="600" spans="2:7" s="18" customFormat="1" ht="15" x14ac:dyDescent="0.2">
      <c r="B600" s="37"/>
      <c r="G600" s="26"/>
    </row>
    <row r="601" spans="2:7" s="18" customFormat="1" ht="15" x14ac:dyDescent="0.2">
      <c r="B601" s="37"/>
      <c r="G601" s="26"/>
    </row>
    <row r="602" spans="2:7" s="18" customFormat="1" ht="15" x14ac:dyDescent="0.2">
      <c r="B602" s="37"/>
      <c r="G602" s="26"/>
    </row>
    <row r="603" spans="2:7" s="18" customFormat="1" ht="15" x14ac:dyDescent="0.2">
      <c r="B603" s="37"/>
      <c r="G603" s="26"/>
    </row>
    <row r="604" spans="2:7" s="18" customFormat="1" ht="15" x14ac:dyDescent="0.2">
      <c r="B604" s="37"/>
      <c r="G604" s="26"/>
    </row>
    <row r="605" spans="2:7" s="18" customFormat="1" ht="15" x14ac:dyDescent="0.2">
      <c r="B605" s="37"/>
      <c r="G605" s="26"/>
    </row>
    <row r="606" spans="2:7" s="18" customFormat="1" ht="15" x14ac:dyDescent="0.2">
      <c r="B606" s="37"/>
      <c r="G606" s="26"/>
    </row>
    <row r="607" spans="2:7" s="18" customFormat="1" ht="15" x14ac:dyDescent="0.2">
      <c r="B607" s="37"/>
      <c r="G607" s="26"/>
    </row>
    <row r="608" spans="2:7" s="18" customFormat="1" ht="15" x14ac:dyDescent="0.2">
      <c r="B608" s="37"/>
      <c r="G608" s="26"/>
    </row>
    <row r="609" spans="2:7" s="18" customFormat="1" ht="15" x14ac:dyDescent="0.2">
      <c r="B609" s="37"/>
      <c r="G609" s="26"/>
    </row>
    <row r="610" spans="2:7" s="18" customFormat="1" ht="15" x14ac:dyDescent="0.2">
      <c r="B610" s="37"/>
      <c r="G610" s="26"/>
    </row>
    <row r="611" spans="2:7" s="18" customFormat="1" ht="15" x14ac:dyDescent="0.2">
      <c r="B611" s="37"/>
      <c r="G611" s="26"/>
    </row>
    <row r="612" spans="2:7" s="18" customFormat="1" ht="15" x14ac:dyDescent="0.2">
      <c r="B612" s="37"/>
      <c r="G612" s="26"/>
    </row>
    <row r="613" spans="2:7" s="18" customFormat="1" ht="15" x14ac:dyDescent="0.2">
      <c r="B613" s="37"/>
      <c r="G613" s="26"/>
    </row>
    <row r="614" spans="2:7" s="18" customFormat="1" ht="15" x14ac:dyDescent="0.2">
      <c r="B614" s="37"/>
      <c r="G614" s="26"/>
    </row>
    <row r="615" spans="2:7" s="18" customFormat="1" ht="15" x14ac:dyDescent="0.2">
      <c r="B615" s="37"/>
      <c r="G615" s="26"/>
    </row>
    <row r="616" spans="2:7" s="18" customFormat="1" ht="15" x14ac:dyDescent="0.2">
      <c r="B616" s="37"/>
      <c r="G616" s="26"/>
    </row>
    <row r="617" spans="2:7" s="18" customFormat="1" ht="15" x14ac:dyDescent="0.2">
      <c r="B617" s="37"/>
      <c r="G617" s="26"/>
    </row>
    <row r="618" spans="2:7" s="18" customFormat="1" ht="15" x14ac:dyDescent="0.2">
      <c r="B618" s="37"/>
      <c r="G618" s="26"/>
    </row>
    <row r="619" spans="2:7" s="18" customFormat="1" ht="15" x14ac:dyDescent="0.2">
      <c r="B619" s="37"/>
      <c r="G619" s="26"/>
    </row>
    <row r="620" spans="2:7" s="18" customFormat="1" ht="15" x14ac:dyDescent="0.2">
      <c r="B620" s="37"/>
      <c r="G620" s="26"/>
    </row>
    <row r="621" spans="2:7" s="18" customFormat="1" ht="15" x14ac:dyDescent="0.2">
      <c r="B621" s="37"/>
      <c r="G621" s="26"/>
    </row>
    <row r="622" spans="2:7" s="18" customFormat="1" ht="15" x14ac:dyDescent="0.2">
      <c r="B622" s="37"/>
      <c r="G622" s="26"/>
    </row>
    <row r="623" spans="2:7" s="18" customFormat="1" ht="15" x14ac:dyDescent="0.2">
      <c r="B623" s="37"/>
      <c r="G623" s="26"/>
    </row>
    <row r="624" spans="2:7" s="18" customFormat="1" ht="15" x14ac:dyDescent="0.2">
      <c r="B624" s="37"/>
      <c r="G624" s="26"/>
    </row>
    <row r="625" spans="2:7" s="18" customFormat="1" ht="15" x14ac:dyDescent="0.2">
      <c r="B625" s="37"/>
      <c r="G625" s="26"/>
    </row>
    <row r="626" spans="2:7" s="18" customFormat="1" ht="15" x14ac:dyDescent="0.2">
      <c r="B626" s="37"/>
      <c r="G626" s="26"/>
    </row>
    <row r="627" spans="2:7" s="18" customFormat="1" ht="15" x14ac:dyDescent="0.2">
      <c r="B627" s="37"/>
      <c r="G627" s="26"/>
    </row>
    <row r="628" spans="2:7" s="18" customFormat="1" ht="15" x14ac:dyDescent="0.2">
      <c r="B628" s="37"/>
      <c r="G628" s="26"/>
    </row>
    <row r="629" spans="2:7" s="18" customFormat="1" ht="15" x14ac:dyDescent="0.2">
      <c r="B629" s="37"/>
      <c r="G629" s="26"/>
    </row>
    <row r="630" spans="2:7" s="18" customFormat="1" ht="15" x14ac:dyDescent="0.2">
      <c r="B630" s="37"/>
      <c r="G630" s="26"/>
    </row>
    <row r="631" spans="2:7" s="18" customFormat="1" ht="15" x14ac:dyDescent="0.2">
      <c r="B631" s="37"/>
      <c r="G631" s="26"/>
    </row>
    <row r="632" spans="2:7" s="18" customFormat="1" ht="15" x14ac:dyDescent="0.2">
      <c r="B632" s="37"/>
      <c r="G632" s="26"/>
    </row>
    <row r="633" spans="2:7" s="18" customFormat="1" ht="15" x14ac:dyDescent="0.2">
      <c r="B633" s="37"/>
      <c r="G633" s="26"/>
    </row>
    <row r="634" spans="2:7" s="18" customFormat="1" ht="15" x14ac:dyDescent="0.2">
      <c r="B634" s="37"/>
      <c r="G634" s="26"/>
    </row>
    <row r="635" spans="2:7" s="18" customFormat="1" ht="15" x14ac:dyDescent="0.2">
      <c r="B635" s="37"/>
      <c r="G635" s="26"/>
    </row>
    <row r="636" spans="2:7" s="18" customFormat="1" ht="15" x14ac:dyDescent="0.2">
      <c r="B636" s="37"/>
      <c r="G636" s="26"/>
    </row>
    <row r="637" spans="2:7" s="18" customFormat="1" ht="15" x14ac:dyDescent="0.2">
      <c r="B637" s="37"/>
      <c r="G637" s="26"/>
    </row>
    <row r="638" spans="2:7" s="18" customFormat="1" ht="15" x14ac:dyDescent="0.2">
      <c r="B638" s="37"/>
      <c r="G638" s="26"/>
    </row>
    <row r="639" spans="2:7" s="18" customFormat="1" ht="15" x14ac:dyDescent="0.2">
      <c r="B639" s="37"/>
      <c r="G639" s="26"/>
    </row>
    <row r="640" spans="2:7" s="18" customFormat="1" ht="15" x14ac:dyDescent="0.2">
      <c r="B640" s="37"/>
      <c r="G640" s="26"/>
    </row>
    <row r="641" spans="2:7" s="18" customFormat="1" ht="15" x14ac:dyDescent="0.2">
      <c r="B641" s="37"/>
      <c r="G641" s="26"/>
    </row>
    <row r="642" spans="2:7" s="18" customFormat="1" ht="15" x14ac:dyDescent="0.2">
      <c r="B642" s="37"/>
      <c r="G642" s="26"/>
    </row>
    <row r="643" spans="2:7" s="18" customFormat="1" ht="15" x14ac:dyDescent="0.2">
      <c r="B643" s="37"/>
      <c r="G643" s="26"/>
    </row>
    <row r="644" spans="2:7" s="18" customFormat="1" ht="15" x14ac:dyDescent="0.2">
      <c r="B644" s="37"/>
      <c r="G644" s="26"/>
    </row>
    <row r="645" spans="2:7" s="18" customFormat="1" ht="15" x14ac:dyDescent="0.2">
      <c r="B645" s="37"/>
      <c r="G645" s="26"/>
    </row>
    <row r="646" spans="2:7" s="18" customFormat="1" ht="15" x14ac:dyDescent="0.2">
      <c r="B646" s="37"/>
      <c r="G646" s="26"/>
    </row>
    <row r="647" spans="2:7" s="18" customFormat="1" ht="15" x14ac:dyDescent="0.2">
      <c r="B647" s="37"/>
      <c r="G647" s="26"/>
    </row>
    <row r="648" spans="2:7" s="18" customFormat="1" ht="15" x14ac:dyDescent="0.2">
      <c r="B648" s="37"/>
      <c r="G648" s="26"/>
    </row>
    <row r="649" spans="2:7" s="18" customFormat="1" ht="15" x14ac:dyDescent="0.2">
      <c r="B649" s="37"/>
      <c r="G649" s="26"/>
    </row>
    <row r="650" spans="2:7" s="18" customFormat="1" ht="15" x14ac:dyDescent="0.2">
      <c r="B650" s="37"/>
      <c r="G650" s="26"/>
    </row>
    <row r="651" spans="2:7" s="18" customFormat="1" ht="15" x14ac:dyDescent="0.2">
      <c r="B651" s="37"/>
      <c r="G651" s="26"/>
    </row>
    <row r="652" spans="2:7" s="18" customFormat="1" ht="15" x14ac:dyDescent="0.2">
      <c r="B652" s="37"/>
      <c r="G652" s="26"/>
    </row>
    <row r="653" spans="2:7" s="18" customFormat="1" ht="15" x14ac:dyDescent="0.2">
      <c r="B653" s="37"/>
      <c r="G653" s="26"/>
    </row>
    <row r="654" spans="2:7" s="18" customFormat="1" ht="15" x14ac:dyDescent="0.2">
      <c r="B654" s="37"/>
      <c r="G654" s="26"/>
    </row>
    <row r="655" spans="2:7" s="18" customFormat="1" ht="15" x14ac:dyDescent="0.2">
      <c r="B655" s="37"/>
      <c r="G655" s="26"/>
    </row>
    <row r="656" spans="2:7" s="18" customFormat="1" ht="15" x14ac:dyDescent="0.2">
      <c r="B656" s="37"/>
      <c r="G656" s="26"/>
    </row>
    <row r="657" spans="2:7" s="18" customFormat="1" ht="15" x14ac:dyDescent="0.2">
      <c r="B657" s="37"/>
      <c r="G657" s="26"/>
    </row>
    <row r="658" spans="2:7" s="18" customFormat="1" ht="15" x14ac:dyDescent="0.2">
      <c r="B658" s="37"/>
      <c r="G658" s="26"/>
    </row>
    <row r="659" spans="2:7" s="18" customFormat="1" ht="15" x14ac:dyDescent="0.2">
      <c r="B659" s="37"/>
      <c r="G659" s="26"/>
    </row>
    <row r="660" spans="2:7" s="18" customFormat="1" ht="15" x14ac:dyDescent="0.2">
      <c r="B660" s="37"/>
      <c r="G660" s="26"/>
    </row>
    <row r="661" spans="2:7" s="18" customFormat="1" ht="15" x14ac:dyDescent="0.2">
      <c r="B661" s="37"/>
      <c r="G661" s="26"/>
    </row>
    <row r="662" spans="2:7" s="18" customFormat="1" ht="15" x14ac:dyDescent="0.2">
      <c r="B662" s="37"/>
      <c r="G662" s="26"/>
    </row>
    <row r="663" spans="2:7" s="18" customFormat="1" ht="15" x14ac:dyDescent="0.2">
      <c r="B663" s="37"/>
      <c r="G663" s="26"/>
    </row>
    <row r="664" spans="2:7" s="18" customFormat="1" ht="15" x14ac:dyDescent="0.2">
      <c r="B664" s="37"/>
      <c r="G664" s="26"/>
    </row>
    <row r="665" spans="2:7" s="18" customFormat="1" ht="15" x14ac:dyDescent="0.2">
      <c r="B665" s="37"/>
      <c r="G665" s="26"/>
    </row>
    <row r="666" spans="2:7" s="18" customFormat="1" ht="15" x14ac:dyDescent="0.2">
      <c r="B666" s="37"/>
      <c r="G666" s="26"/>
    </row>
    <row r="667" spans="2:7" s="18" customFormat="1" ht="15" x14ac:dyDescent="0.2">
      <c r="B667" s="37"/>
      <c r="G667" s="26"/>
    </row>
    <row r="668" spans="2:7" s="18" customFormat="1" ht="15" x14ac:dyDescent="0.2">
      <c r="B668" s="37"/>
      <c r="G668" s="26"/>
    </row>
    <row r="669" spans="2:7" s="18" customFormat="1" ht="15" x14ac:dyDescent="0.2">
      <c r="B669" s="37"/>
      <c r="G669" s="26"/>
    </row>
    <row r="670" spans="2:7" s="18" customFormat="1" ht="15" x14ac:dyDescent="0.2">
      <c r="B670" s="37"/>
      <c r="G670" s="26"/>
    </row>
    <row r="671" spans="2:7" s="18" customFormat="1" ht="15" x14ac:dyDescent="0.2">
      <c r="B671" s="37"/>
      <c r="G671" s="26"/>
    </row>
    <row r="672" spans="2:7" s="18" customFormat="1" ht="15" x14ac:dyDescent="0.2">
      <c r="B672" s="37"/>
      <c r="G672" s="26"/>
    </row>
    <row r="673" spans="2:7" s="18" customFormat="1" ht="15" x14ac:dyDescent="0.2">
      <c r="B673" s="37"/>
      <c r="G673" s="26"/>
    </row>
    <row r="674" spans="2:7" s="18" customFormat="1" ht="15" x14ac:dyDescent="0.2">
      <c r="B674" s="37"/>
      <c r="G674" s="26"/>
    </row>
    <row r="675" spans="2:7" s="18" customFormat="1" ht="15" x14ac:dyDescent="0.2">
      <c r="B675" s="37"/>
      <c r="G675" s="26"/>
    </row>
    <row r="676" spans="2:7" s="18" customFormat="1" ht="15" x14ac:dyDescent="0.2">
      <c r="B676" s="37"/>
      <c r="G676" s="26"/>
    </row>
    <row r="677" spans="2:7" s="18" customFormat="1" ht="15" x14ac:dyDescent="0.2">
      <c r="B677" s="37"/>
      <c r="G677" s="26"/>
    </row>
    <row r="678" spans="2:7" s="18" customFormat="1" ht="15" x14ac:dyDescent="0.2">
      <c r="B678" s="37"/>
      <c r="G678" s="26"/>
    </row>
    <row r="679" spans="2:7" s="18" customFormat="1" ht="15" x14ac:dyDescent="0.2">
      <c r="B679" s="37"/>
      <c r="G679" s="26"/>
    </row>
    <row r="680" spans="2:7" s="18" customFormat="1" ht="15" x14ac:dyDescent="0.2">
      <c r="B680" s="37"/>
      <c r="G680" s="26"/>
    </row>
    <row r="681" spans="2:7" s="18" customFormat="1" ht="15" x14ac:dyDescent="0.2">
      <c r="B681" s="37"/>
      <c r="G681" s="26"/>
    </row>
    <row r="682" spans="2:7" s="18" customFormat="1" ht="15" x14ac:dyDescent="0.2">
      <c r="B682" s="37"/>
      <c r="G682" s="26"/>
    </row>
    <row r="683" spans="2:7" s="18" customFormat="1" ht="15" x14ac:dyDescent="0.2">
      <c r="B683" s="37"/>
      <c r="G683" s="26"/>
    </row>
    <row r="684" spans="2:7" s="18" customFormat="1" ht="15" x14ac:dyDescent="0.2">
      <c r="B684" s="37"/>
      <c r="G684" s="26"/>
    </row>
    <row r="685" spans="2:7" s="18" customFormat="1" ht="15" x14ac:dyDescent="0.2">
      <c r="B685" s="37"/>
      <c r="G685" s="26"/>
    </row>
    <row r="686" spans="2:7" s="18" customFormat="1" ht="15" x14ac:dyDescent="0.2">
      <c r="B686" s="37"/>
      <c r="G686" s="26"/>
    </row>
    <row r="687" spans="2:7" s="18" customFormat="1" ht="15" x14ac:dyDescent="0.2">
      <c r="B687" s="37"/>
      <c r="G687" s="26"/>
    </row>
    <row r="688" spans="2:7" s="18" customFormat="1" ht="15" x14ac:dyDescent="0.2">
      <c r="B688" s="37"/>
      <c r="G688" s="26"/>
    </row>
    <row r="689" spans="2:7" s="18" customFormat="1" ht="15" x14ac:dyDescent="0.2">
      <c r="B689" s="37"/>
      <c r="G689" s="26"/>
    </row>
    <row r="690" spans="2:7" s="18" customFormat="1" ht="15" x14ac:dyDescent="0.2">
      <c r="B690" s="37"/>
      <c r="G690" s="26"/>
    </row>
    <row r="691" spans="2:7" s="18" customFormat="1" ht="15" x14ac:dyDescent="0.2">
      <c r="B691" s="37"/>
      <c r="G691" s="26"/>
    </row>
    <row r="692" spans="2:7" s="18" customFormat="1" ht="15" x14ac:dyDescent="0.2">
      <c r="B692" s="37"/>
      <c r="G692" s="26"/>
    </row>
    <row r="693" spans="2:7" s="18" customFormat="1" ht="15" x14ac:dyDescent="0.2">
      <c r="B693" s="37"/>
      <c r="G693" s="26"/>
    </row>
    <row r="694" spans="2:7" s="18" customFormat="1" ht="15" x14ac:dyDescent="0.2">
      <c r="B694" s="37"/>
      <c r="G694" s="26"/>
    </row>
    <row r="695" spans="2:7" s="18" customFormat="1" ht="15" x14ac:dyDescent="0.2">
      <c r="B695" s="37"/>
      <c r="G695" s="26"/>
    </row>
    <row r="696" spans="2:7" s="18" customFormat="1" ht="15" x14ac:dyDescent="0.2">
      <c r="B696" s="37"/>
      <c r="G696" s="26"/>
    </row>
    <row r="697" spans="2:7" s="18" customFormat="1" ht="15" x14ac:dyDescent="0.2">
      <c r="B697" s="37"/>
      <c r="G697" s="26"/>
    </row>
    <row r="698" spans="2:7" s="18" customFormat="1" ht="15" x14ac:dyDescent="0.2">
      <c r="B698" s="37"/>
      <c r="G698" s="26"/>
    </row>
    <row r="699" spans="2:7" s="18" customFormat="1" ht="15" x14ac:dyDescent="0.2">
      <c r="B699" s="37"/>
      <c r="G699" s="26"/>
    </row>
    <row r="700" spans="2:7" s="18" customFormat="1" ht="15" x14ac:dyDescent="0.2">
      <c r="B700" s="37"/>
      <c r="G700" s="26"/>
    </row>
    <row r="701" spans="2:7" s="18" customFormat="1" ht="15" x14ac:dyDescent="0.2">
      <c r="B701" s="37"/>
      <c r="G701" s="26"/>
    </row>
    <row r="702" spans="2:7" s="18" customFormat="1" ht="15" x14ac:dyDescent="0.2">
      <c r="B702" s="37"/>
      <c r="G702" s="26"/>
    </row>
    <row r="703" spans="2:7" s="18" customFormat="1" ht="15" x14ac:dyDescent="0.2">
      <c r="B703" s="37"/>
      <c r="G703" s="26"/>
    </row>
    <row r="704" spans="2:7" s="18" customFormat="1" ht="15" x14ac:dyDescent="0.2">
      <c r="B704" s="37"/>
      <c r="G704" s="26"/>
    </row>
    <row r="705" spans="2:7" s="18" customFormat="1" ht="15" x14ac:dyDescent="0.2">
      <c r="B705" s="37"/>
      <c r="G705" s="26"/>
    </row>
    <row r="706" spans="2:7" s="18" customFormat="1" ht="15" x14ac:dyDescent="0.2">
      <c r="B706" s="37"/>
      <c r="G706" s="26"/>
    </row>
    <row r="707" spans="2:7" s="18" customFormat="1" ht="15" x14ac:dyDescent="0.2">
      <c r="B707" s="37"/>
      <c r="G707" s="26"/>
    </row>
    <row r="708" spans="2:7" s="18" customFormat="1" ht="15" x14ac:dyDescent="0.2">
      <c r="B708" s="37"/>
      <c r="G708" s="26"/>
    </row>
    <row r="709" spans="2:7" s="18" customFormat="1" ht="15" x14ac:dyDescent="0.2">
      <c r="B709" s="37"/>
      <c r="G709" s="26"/>
    </row>
    <row r="710" spans="2:7" s="18" customFormat="1" ht="15" x14ac:dyDescent="0.2">
      <c r="B710" s="37"/>
      <c r="G710" s="26"/>
    </row>
    <row r="711" spans="2:7" s="18" customFormat="1" ht="15" x14ac:dyDescent="0.2">
      <c r="B711" s="37"/>
      <c r="G711" s="26"/>
    </row>
    <row r="712" spans="2:7" s="18" customFormat="1" ht="15" x14ac:dyDescent="0.2">
      <c r="B712" s="37"/>
      <c r="G712" s="26"/>
    </row>
    <row r="713" spans="2:7" s="18" customFormat="1" ht="15" x14ac:dyDescent="0.2">
      <c r="B713" s="37"/>
      <c r="G713" s="26"/>
    </row>
    <row r="714" spans="2:7" s="18" customFormat="1" ht="15" x14ac:dyDescent="0.2">
      <c r="B714" s="37"/>
      <c r="G714" s="26"/>
    </row>
    <row r="715" spans="2:7" s="18" customFormat="1" ht="15" x14ac:dyDescent="0.2">
      <c r="B715" s="37"/>
      <c r="G715" s="26"/>
    </row>
    <row r="716" spans="2:7" s="18" customFormat="1" ht="15" x14ac:dyDescent="0.2">
      <c r="B716" s="37"/>
      <c r="G716" s="26"/>
    </row>
    <row r="717" spans="2:7" s="18" customFormat="1" ht="15" x14ac:dyDescent="0.2">
      <c r="B717" s="37"/>
      <c r="G717" s="26"/>
    </row>
    <row r="718" spans="2:7" s="18" customFormat="1" ht="15" x14ac:dyDescent="0.2">
      <c r="B718" s="37"/>
      <c r="G718" s="26"/>
    </row>
    <row r="719" spans="2:7" s="18" customFormat="1" ht="15" x14ac:dyDescent="0.2">
      <c r="B719" s="37"/>
      <c r="G719" s="26"/>
    </row>
    <row r="720" spans="2:7" s="18" customFormat="1" ht="15" x14ac:dyDescent="0.2">
      <c r="B720" s="37"/>
      <c r="G720" s="26"/>
    </row>
    <row r="721" spans="2:7" s="18" customFormat="1" ht="15" x14ac:dyDescent="0.2">
      <c r="B721" s="37"/>
      <c r="G721" s="26"/>
    </row>
    <row r="722" spans="2:7" s="18" customFormat="1" ht="15" x14ac:dyDescent="0.2">
      <c r="B722" s="37"/>
      <c r="G722" s="26"/>
    </row>
    <row r="723" spans="2:7" s="18" customFormat="1" ht="15" x14ac:dyDescent="0.2">
      <c r="B723" s="37"/>
      <c r="G723" s="26"/>
    </row>
    <row r="724" spans="2:7" s="18" customFormat="1" ht="15" x14ac:dyDescent="0.2">
      <c r="B724" s="37"/>
      <c r="G724" s="26"/>
    </row>
    <row r="725" spans="2:7" s="18" customFormat="1" ht="15" x14ac:dyDescent="0.2">
      <c r="B725" s="37"/>
      <c r="G725" s="26"/>
    </row>
    <row r="726" spans="2:7" s="18" customFormat="1" ht="15" x14ac:dyDescent="0.2">
      <c r="B726" s="37"/>
      <c r="G726" s="26"/>
    </row>
    <row r="727" spans="2:7" s="18" customFormat="1" ht="15" x14ac:dyDescent="0.2">
      <c r="B727" s="37"/>
      <c r="G727" s="26"/>
    </row>
    <row r="728" spans="2:7" s="18" customFormat="1" ht="15" x14ac:dyDescent="0.2">
      <c r="B728" s="37"/>
      <c r="G728" s="26"/>
    </row>
    <row r="729" spans="2:7" s="18" customFormat="1" ht="15" x14ac:dyDescent="0.2">
      <c r="B729" s="37"/>
      <c r="G729" s="26"/>
    </row>
    <row r="730" spans="2:7" s="18" customFormat="1" ht="15" x14ac:dyDescent="0.2">
      <c r="B730" s="37"/>
      <c r="G730" s="26"/>
    </row>
    <row r="731" spans="2:7" s="18" customFormat="1" ht="15" x14ac:dyDescent="0.2">
      <c r="B731" s="37"/>
      <c r="G731" s="26"/>
    </row>
    <row r="732" spans="2:7" s="18" customFormat="1" ht="15" x14ac:dyDescent="0.2">
      <c r="B732" s="37"/>
      <c r="G732" s="26"/>
    </row>
    <row r="733" spans="2:7" s="18" customFormat="1" ht="15" x14ac:dyDescent="0.2">
      <c r="B733" s="37"/>
      <c r="G733" s="26"/>
    </row>
    <row r="734" spans="2:7" s="18" customFormat="1" ht="15" x14ac:dyDescent="0.2">
      <c r="B734" s="37"/>
      <c r="G734" s="26"/>
    </row>
    <row r="735" spans="2:7" s="18" customFormat="1" ht="15" x14ac:dyDescent="0.2">
      <c r="B735" s="37"/>
      <c r="G735" s="26"/>
    </row>
    <row r="736" spans="2:7" s="18" customFormat="1" ht="15" x14ac:dyDescent="0.2">
      <c r="B736" s="37"/>
      <c r="G736" s="26"/>
    </row>
    <row r="737" spans="2:7" s="18" customFormat="1" ht="15" x14ac:dyDescent="0.2">
      <c r="B737" s="37"/>
      <c r="G737" s="26"/>
    </row>
    <row r="738" spans="2:7" s="18" customFormat="1" ht="15" x14ac:dyDescent="0.2">
      <c r="B738" s="37"/>
      <c r="G738" s="26"/>
    </row>
    <row r="739" spans="2:7" s="18" customFormat="1" ht="15" x14ac:dyDescent="0.2">
      <c r="B739" s="37"/>
      <c r="G739" s="26"/>
    </row>
    <row r="740" spans="2:7" s="18" customFormat="1" ht="15" x14ac:dyDescent="0.2">
      <c r="B740" s="37"/>
      <c r="G740" s="26"/>
    </row>
    <row r="741" spans="2:7" s="18" customFormat="1" ht="15" x14ac:dyDescent="0.2">
      <c r="B741" s="37"/>
      <c r="G741" s="26"/>
    </row>
    <row r="742" spans="2:7" s="18" customFormat="1" ht="15" x14ac:dyDescent="0.2">
      <c r="B742" s="37"/>
      <c r="G742" s="26"/>
    </row>
    <row r="743" spans="2:7" s="18" customFormat="1" ht="15" x14ac:dyDescent="0.2">
      <c r="B743" s="37"/>
      <c r="G743" s="26"/>
    </row>
    <row r="744" spans="2:7" s="18" customFormat="1" ht="15" x14ac:dyDescent="0.2">
      <c r="B744" s="37"/>
      <c r="G744" s="26"/>
    </row>
    <row r="745" spans="2:7" s="18" customFormat="1" ht="15" x14ac:dyDescent="0.2">
      <c r="B745" s="37"/>
      <c r="G745" s="26"/>
    </row>
    <row r="746" spans="2:7" s="18" customFormat="1" ht="15" x14ac:dyDescent="0.2">
      <c r="B746" s="37"/>
      <c r="G746" s="26"/>
    </row>
    <row r="747" spans="2:7" s="18" customFormat="1" ht="15" x14ac:dyDescent="0.2">
      <c r="B747" s="37"/>
      <c r="G747" s="26"/>
    </row>
    <row r="748" spans="2:7" s="18" customFormat="1" ht="15" x14ac:dyDescent="0.2">
      <c r="B748" s="37"/>
      <c r="G748" s="26"/>
    </row>
    <row r="749" spans="2:7" s="18" customFormat="1" ht="15" x14ac:dyDescent="0.2">
      <c r="B749" s="37"/>
      <c r="G749" s="26"/>
    </row>
    <row r="750" spans="2:7" s="18" customFormat="1" ht="15" x14ac:dyDescent="0.2">
      <c r="B750" s="37"/>
      <c r="G750" s="26"/>
    </row>
    <row r="751" spans="2:7" s="18" customFormat="1" ht="15" x14ac:dyDescent="0.2">
      <c r="B751" s="37"/>
      <c r="G751" s="26"/>
    </row>
    <row r="752" spans="2:7" s="18" customFormat="1" ht="15" x14ac:dyDescent="0.2">
      <c r="B752" s="37"/>
      <c r="G752" s="26"/>
    </row>
    <row r="753" spans="2:7" s="18" customFormat="1" ht="15" x14ac:dyDescent="0.2">
      <c r="B753" s="37"/>
      <c r="G753" s="26"/>
    </row>
    <row r="754" spans="2:7" s="18" customFormat="1" ht="15" x14ac:dyDescent="0.2">
      <c r="B754" s="37"/>
      <c r="G754" s="26"/>
    </row>
    <row r="755" spans="2:7" s="18" customFormat="1" ht="15" x14ac:dyDescent="0.2">
      <c r="B755" s="37"/>
      <c r="G755" s="26"/>
    </row>
    <row r="756" spans="2:7" s="18" customFormat="1" ht="15" x14ac:dyDescent="0.2">
      <c r="B756" s="37"/>
      <c r="G756" s="26"/>
    </row>
    <row r="757" spans="2:7" s="18" customFormat="1" ht="15" x14ac:dyDescent="0.2">
      <c r="B757" s="37"/>
      <c r="G757" s="26"/>
    </row>
    <row r="758" spans="2:7" s="18" customFormat="1" ht="15" x14ac:dyDescent="0.2">
      <c r="B758" s="37"/>
      <c r="G758" s="26"/>
    </row>
    <row r="759" spans="2:7" s="18" customFormat="1" ht="15" x14ac:dyDescent="0.2">
      <c r="B759" s="37"/>
      <c r="G759" s="26"/>
    </row>
    <row r="760" spans="2:7" s="18" customFormat="1" ht="15" x14ac:dyDescent="0.2">
      <c r="B760" s="37"/>
      <c r="G760" s="26"/>
    </row>
    <row r="761" spans="2:7" s="18" customFormat="1" ht="15" x14ac:dyDescent="0.2">
      <c r="B761" s="37"/>
      <c r="G761" s="26"/>
    </row>
    <row r="762" spans="2:7" s="18" customFormat="1" ht="15" x14ac:dyDescent="0.2">
      <c r="B762" s="37"/>
      <c r="G762" s="26"/>
    </row>
    <row r="763" spans="2:7" s="18" customFormat="1" ht="15" x14ac:dyDescent="0.2">
      <c r="B763" s="37"/>
      <c r="G763" s="26"/>
    </row>
    <row r="764" spans="2:7" s="18" customFormat="1" ht="15" x14ac:dyDescent="0.2">
      <c r="B764" s="37"/>
      <c r="G764" s="26"/>
    </row>
    <row r="765" spans="2:7" s="18" customFormat="1" ht="15" x14ac:dyDescent="0.2">
      <c r="B765" s="37"/>
      <c r="G765" s="26"/>
    </row>
  </sheetData>
  <autoFilter ref="A39:J199">
    <filterColumn colId="7">
      <customFilters>
        <customFilter operator="notEqual" val=" "/>
      </customFilters>
    </filterColumn>
  </autoFilter>
  <mergeCells count="25">
    <mergeCell ref="A37:B37"/>
    <mergeCell ref="G37:G38"/>
    <mergeCell ref="E37:E38"/>
    <mergeCell ref="F37:F38"/>
    <mergeCell ref="H31:I31"/>
    <mergeCell ref="E31:E32"/>
    <mergeCell ref="H37:J37"/>
    <mergeCell ref="F31:F32"/>
    <mergeCell ref="C37:C38"/>
    <mergeCell ref="D37:D38"/>
    <mergeCell ref="F2:J2"/>
    <mergeCell ref="H12:J12"/>
    <mergeCell ref="H28:J29"/>
    <mergeCell ref="H23:J24"/>
    <mergeCell ref="H25:J25"/>
    <mergeCell ref="H13:J14"/>
    <mergeCell ref="H15:J16"/>
    <mergeCell ref="H17:J18"/>
    <mergeCell ref="H19:J20"/>
    <mergeCell ref="H21:J22"/>
    <mergeCell ref="B21:F21"/>
    <mergeCell ref="B5:C5"/>
    <mergeCell ref="F5:I5"/>
    <mergeCell ref="B6:C6"/>
    <mergeCell ref="F6:I6"/>
  </mergeCells>
  <phoneticPr fontId="18" type="noConversion"/>
  <pageMargins left="0.70866141732283472" right="0.31496062992125984" top="0.19685039370078741" bottom="0.39370078740157483" header="0.19685039370078741" footer="0"/>
  <pageSetup paperSize="9" scale="68" orientation="portrait" r:id="rId1"/>
  <headerFooter alignWithMargins="0"/>
  <ignoredErrors>
    <ignoredError sqref="B171:B179 B110:B114 B72 B82 B86 B89 B115:B124 B18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_</vt:lpstr>
      <vt:lpstr>_!Заголовки_для_печати</vt:lpstr>
      <vt:lpstr>_!Область_печати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Сергей Сисекин</cp:lastModifiedBy>
  <cp:lastPrinted>2018-04-25T05:18:26Z</cp:lastPrinted>
  <dcterms:created xsi:type="dcterms:W3CDTF">2008-06-10T12:53:46Z</dcterms:created>
  <dcterms:modified xsi:type="dcterms:W3CDTF">2020-12-02T08:44:53Z</dcterms:modified>
</cp:coreProperties>
</file>