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КЛ-0,4кВ ТП-278 ИП Лобазов Р.А." sheetId="1" r:id="rId1"/>
  </sheets>
  <calcPr calcId="145621"/>
</workbook>
</file>

<file path=xl/calcChain.xml><?xml version="1.0" encoding="utf-8"?>
<calcChain xmlns="http://schemas.openxmlformats.org/spreadsheetml/2006/main">
  <c r="I35" i="1" l="1"/>
  <c r="I27" i="1"/>
  <c r="I20" i="1"/>
  <c r="I19" i="1"/>
  <c r="I32" i="1" s="1"/>
  <c r="I33" i="1" l="1"/>
  <c r="I36" i="1" s="1"/>
  <c r="I37" i="1" l="1"/>
  <c r="I38" i="1" s="1"/>
</calcChain>
</file>

<file path=xl/sharedStrings.xml><?xml version="1.0" encoding="utf-8"?>
<sst xmlns="http://schemas.openxmlformats.org/spreadsheetml/2006/main" count="78" uniqueCount="70">
  <si>
    <t xml:space="preserve">   Приложение  № _____ к договору № _______ от "____"_________________ 2021г.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</si>
  <si>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</si>
  <si>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</si>
  <si>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</si>
  <si>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</si>
  <si>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</si>
  <si>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</si>
  <si>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</si>
  <si>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</si>
  <si>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</si>
  <si>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</si>
  <si>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2021 г.</t>
  </si>
  <si>
    <t xml:space="preserve"> "_____" _______________ 2021 г.</t>
  </si>
  <si>
    <t>Смета №</t>
  </si>
  <si>
    <t>на рабочую документацию</t>
  </si>
  <si>
    <t>Проектирование кабельно-воздушной линии 0,4кВ от ТП-278 до границы земельного участка с кадастровым номером 64:48:050258:286, 2-й Станционный проезд, б/н. Установка прибора учета расхода электроэнергии.</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</si>
  <si>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</si>
  <si>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</si>
  <si>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</si>
  <si>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</si>
  <si>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</si>
  <si>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</si>
  <si>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 ВЛИ-0,4 кВ с установкой приборов учета. 
</t>
    </r>
    <r>
      <rPr>
        <sz val="10"/>
        <rFont val="Arial"/>
        <family val="2"/>
        <charset val="204"/>
      </rPr>
      <t xml:space="preserve">Общая стоимость                     строительства 38804,40                                       руб.,                                                                     в ценах 2001г.-6089,83руб. </t>
    </r>
  </si>
  <si>
    <t>СБЦ 2003г.                                               Раздел3.Табл.12 БЦП=487,19 Раздел3.Табл.11п.1 стр.31  К1=2,4; Табл.11п.4 стр.31 К2=1,2;К4=0,805; К5(удорож.)=4,66</t>
  </si>
  <si>
    <t>487,19х2,4х1,2х0,805х4,66</t>
  </si>
  <si>
    <t>2</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</si>
  <si>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</si>
  <si>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</si>
  <si>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(A + B * Xзад) * Количество * Кст * Ктек * K2 * (1 + дроб.ч. K1)
(11960руб*1*0,6*4,66*1,4*(1+0,1)*0,825</t>
  </si>
  <si>
    <t>Коэффициенты</t>
  </si>
  <si>
    <t>Стадия: Рабочая документация</t>
  </si>
  <si>
    <t>Кст = 0.6</t>
  </si>
  <si>
    <t>Ктек = 4,66
Письмо Минстроя России от 09.08.2021 №33267-ИФ/09</t>
  </si>
  <si>
    <t>K1 = 1.1
Глава 2.8, п.2.8.1.1</t>
  </si>
  <si>
    <t>K2 = 1.4
Глава 2.8, п.2.8.1.1</t>
  </si>
  <si>
    <t>Разделы документации</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</si>
  <si>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</si>
  <si>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</si>
  <si>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</si>
  <si>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</si>
  <si>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4,66</t>
  </si>
  <si>
    <t/>
  </si>
  <si>
    <t>Стадия: Рабочий проект</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</si>
  <si>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</si>
  <si>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</si>
  <si>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</si>
  <si>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</si>
  <si>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</si>
  <si>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</si>
  <si>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</si>
  <si>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</si>
  <si>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</si>
  <si>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</si>
  <si>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</si>
  <si>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</si>
  <si>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Горгаз, Водоканал,Тепловые сети, НЭСК, Ростелеком</t>
  </si>
  <si>
    <t>8</t>
  </si>
  <si>
    <t>Итого без НДС</t>
  </si>
  <si>
    <t>Сумма от п.4 - 7</t>
  </si>
  <si>
    <t>9</t>
  </si>
  <si>
    <t>НДС</t>
  </si>
  <si>
    <t>20% от п.8</t>
  </si>
  <si>
    <t>10</t>
  </si>
  <si>
    <t>Всего по смете:</t>
  </si>
  <si>
    <t>Сумма от п.8-9</t>
  </si>
  <si>
    <t>Составил:</t>
  </si>
  <si>
    <t>Инженер-сметчик ООО "ГЭС"</t>
  </si>
  <si>
    <t>Новикова С.Д. _____________________</t>
  </si>
  <si>
    <t>Проверил:</t>
  </si>
  <si>
    <t>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</si>
</sst>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98">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0" xfId="1" applyNumberFormat="1" applyFont="1" applyBorder="1"/>
    <xf numFmtId="49" fontId="15" fillId="0" borderId="5" xfId="1" applyNumberFormat="1" applyFont="1" applyBorder="1" applyAlignment="1">
      <alignment horizontal="center" vertical="top" wrapText="1"/>
    </xf>
    <xf numFmtId="0" fontId="15" fillId="0" borderId="5" xfId="1" applyNumberFormat="1" applyFont="1" applyBorder="1" applyAlignment="1">
      <alignment horizontal="center" vertical="center" wrapText="1"/>
    </xf>
    <xf numFmtId="0" fontId="1" fillId="0" borderId="5" xfId="1" applyNumberFormat="1" applyFont="1" applyBorder="1" applyAlignment="1">
      <alignment horizontal="center" vertical="center" wrapText="1"/>
    </xf>
    <xf numFmtId="0" fontId="1" fillId="0" borderId="5" xfId="1" applyNumberFormat="1" applyFont="1" applyBorder="1" applyAlignment="1">
      <alignment horizontal="center" vertical="center" wrapText="1"/>
    </xf>
    <xf numFmtId="2" fontId="1" fillId="0" borderId="5" xfId="0" applyNumberFormat="1" applyFont="1" applyBorder="1" applyAlignment="1">
      <alignment horizontal="right" vertical="top"/>
    </xf>
    <xf numFmtId="49" fontId="15" fillId="0" borderId="6" xfId="1" applyNumberFormat="1" applyFont="1" applyBorder="1" applyAlignment="1">
      <alignment horizontal="right" vertical="top" wrapText="1"/>
    </xf>
    <xf numFmtId="0" fontId="15" fillId="0" borderId="7" xfId="1" applyNumberFormat="1" applyFont="1" applyBorder="1" applyAlignment="1">
      <alignment horizontal="left" vertical="top" wrapText="1"/>
    </xf>
    <xf numFmtId="0" fontId="15" fillId="0" borderId="8" xfId="1" applyNumberFormat="1" applyFont="1" applyBorder="1" applyAlignment="1">
      <alignment horizontal="left" vertical="top" wrapText="1"/>
    </xf>
    <xf numFmtId="0" fontId="1" fillId="0" borderId="7" xfId="1" applyNumberFormat="1" applyBorder="1" applyAlignment="1">
      <alignment horizontal="left" vertical="top" wrapText="1"/>
    </xf>
    <xf numFmtId="0" fontId="1" fillId="0" borderId="0" xfId="1" applyNumberFormat="1" applyBorder="1" applyAlignment="1">
      <alignment horizontal="left" vertical="top" wrapText="1"/>
    </xf>
    <xf numFmtId="0" fontId="1" fillId="0" borderId="8" xfId="1" applyNumberFormat="1" applyBorder="1" applyAlignment="1">
      <alignment horizontal="left" vertical="top" wrapText="1"/>
    </xf>
    <xf numFmtId="0" fontId="1" fillId="0" borderId="6" xfId="1" applyNumberFormat="1" applyFont="1" applyBorder="1" applyAlignment="1">
      <alignment horizontal="left" vertical="top" wrapText="1"/>
    </xf>
    <xf numFmtId="4" fontId="1" fillId="0" borderId="9" xfId="1" applyNumberFormat="1" applyFont="1" applyBorder="1" applyAlignment="1">
      <alignment horizontal="right" vertical="top" wrapText="1"/>
    </xf>
    <xf numFmtId="0" fontId="15" fillId="0" borderId="10"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0" fontId="15" fillId="0" borderId="12" xfId="1" applyNumberFormat="1" applyFont="1" applyBorder="1" applyAlignment="1">
      <alignment horizontal="left" vertical="top" wrapText="1"/>
    </xf>
    <xf numFmtId="0" fontId="15" fillId="0" borderId="13" xfId="1" applyNumberFormat="1" applyFont="1" applyBorder="1" applyAlignment="1">
      <alignment horizontal="left" vertical="top" wrapText="1"/>
    </xf>
    <xf numFmtId="0" fontId="15" fillId="0" borderId="13" xfId="1" applyNumberFormat="1" applyFont="1" applyBorder="1" applyAlignment="1">
      <alignment horizontal="righ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7" xfId="1" applyNumberFormat="1" applyFont="1" applyBorder="1" applyAlignment="1">
      <alignment horizontal="righ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1" xfId="1" applyNumberFormat="1" applyFont="1" applyBorder="1" applyAlignment="1">
      <alignment horizontal="right" vertical="top" wrapText="1"/>
    </xf>
    <xf numFmtId="0" fontId="15" fillId="0" borderId="22" xfId="1" applyNumberFormat="1" applyFont="1" applyBorder="1" applyAlignment="1">
      <alignment horizontal="left" vertical="top" wrapText="1"/>
    </xf>
    <xf numFmtId="0" fontId="15" fillId="0" borderId="23"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4" fontId="1" fillId="0" borderId="6" xfId="1" applyNumberFormat="1" applyFont="1" applyBorder="1" applyAlignment="1">
      <alignment horizontal="right" vertical="top" wrapText="1"/>
    </xf>
    <xf numFmtId="49" fontId="15" fillId="0" borderId="13" xfId="1" applyNumberFormat="1" applyFont="1" applyBorder="1" applyAlignment="1">
      <alignment horizontal="right" vertical="top" wrapText="1"/>
    </xf>
    <xf numFmtId="49" fontId="15" fillId="0" borderId="17" xfId="1" applyNumberFormat="1" applyFont="1" applyBorder="1" applyAlignment="1">
      <alignment horizontal="right" vertical="top" wrapText="1"/>
    </xf>
    <xf numFmtId="0" fontId="1" fillId="0" borderId="10"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49" fontId="15" fillId="0" borderId="21" xfId="1" applyNumberFormat="1" applyFont="1" applyBorder="1" applyAlignment="1">
      <alignment horizontal="righ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5" fillId="0" borderId="28" xfId="1" applyNumberFormat="1" applyFont="1" applyBorder="1" applyAlignment="1">
      <alignment horizontal="left" vertical="top" wrapText="1"/>
    </xf>
    <xf numFmtId="0" fontId="15" fillId="0" borderId="29" xfId="1" applyNumberFormat="1" applyFont="1" applyBorder="1" applyAlignment="1">
      <alignment horizontal="left" vertical="top" wrapText="1"/>
    </xf>
    <xf numFmtId="0" fontId="15" fillId="0" borderId="30" xfId="1" applyNumberFormat="1" applyFont="1" applyBorder="1" applyAlignment="1">
      <alignment horizontal="left" vertical="top" wrapText="1"/>
    </xf>
    <xf numFmtId="0" fontId="15" fillId="0" borderId="21" xfId="1" applyNumberFormat="1" applyFont="1" applyBorder="1" applyAlignment="1">
      <alignment horizontal="left" vertical="top" wrapText="1"/>
    </xf>
    <xf numFmtId="4" fontId="15" fillId="0" borderId="21" xfId="1" applyNumberFormat="1" applyFont="1" applyBorder="1" applyAlignment="1">
      <alignment horizontal="right" vertical="top" wrapText="1"/>
    </xf>
    <xf numFmtId="49" fontId="15" fillId="0" borderId="5" xfId="1" applyNumberFormat="1" applyFont="1" applyBorder="1" applyAlignment="1">
      <alignment horizontal="righ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5" xfId="1" applyNumberFormat="1" applyFont="1" applyBorder="1" applyAlignment="1">
      <alignment horizontal="left" vertical="top" wrapText="1"/>
    </xf>
    <xf numFmtId="4" fontId="1" fillId="0" borderId="5" xfId="1" applyNumberFormat="1" applyFont="1" applyBorder="1" applyAlignment="1">
      <alignment horizontal="right" vertical="top" wrapText="1"/>
    </xf>
    <xf numFmtId="0" fontId="1" fillId="0" borderId="28" xfId="1" applyNumberFormat="1" applyFont="1" applyBorder="1" applyAlignment="1">
      <alignment horizontal="center" vertical="top" wrapText="1"/>
    </xf>
    <xf numFmtId="0" fontId="1" fillId="0" borderId="30" xfId="1" applyNumberFormat="1" applyFont="1" applyBorder="1" applyAlignment="1">
      <alignment horizontal="center" vertical="top" wrapText="1"/>
    </xf>
    <xf numFmtId="0" fontId="1" fillId="0" borderId="29" xfId="1" applyNumberFormat="1" applyFont="1" applyBorder="1" applyAlignment="1">
      <alignment horizontal="center" vertical="top" wrapText="1"/>
    </xf>
    <xf numFmtId="0" fontId="15" fillId="0" borderId="5" xfId="1" applyNumberFormat="1" applyFont="1" applyBorder="1" applyAlignment="1">
      <alignment horizontal="left" vertical="top" wrapText="1"/>
    </xf>
    <xf numFmtId="4" fontId="15" fillId="0" borderId="5"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zoomScaleNormal="100" workbookViewId="0">
      <selection activeCell="K20" sqref="K20"/>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12</v>
      </c>
      <c r="H10" s="11"/>
      <c r="I10" s="18"/>
    </row>
    <row r="11" spans="1:256" s="7" customFormat="1" ht="11.25" customHeight="1" x14ac:dyDescent="0.25">
      <c r="A11" s="19"/>
      <c r="D11" s="20"/>
      <c r="E11" s="18"/>
    </row>
    <row r="12" spans="1:256" ht="15.75" x14ac:dyDescent="0.2">
      <c r="A12" s="21" t="s">
        <v>13</v>
      </c>
      <c r="B12" s="21"/>
      <c r="C12" s="21"/>
      <c r="D12" s="21"/>
      <c r="E12" s="21"/>
      <c r="F12" s="21"/>
      <c r="G12" s="21"/>
      <c r="H12" s="21"/>
      <c r="I12" s="21"/>
    </row>
    <row r="13" spans="1:256" ht="15.75" customHeight="1" x14ac:dyDescent="0.2">
      <c r="A13" s="22" t="s">
        <v>14</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47.25" customHeight="1" x14ac:dyDescent="0.25">
      <c r="A15" s="27" t="s">
        <v>15</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10" ht="97.5" customHeight="1" x14ac:dyDescent="0.2">
      <c r="A17" s="30" t="s">
        <v>16</v>
      </c>
      <c r="B17" s="31" t="s">
        <v>17</v>
      </c>
      <c r="C17" s="32"/>
      <c r="D17" s="31" t="s">
        <v>18</v>
      </c>
      <c r="E17" s="33"/>
      <c r="F17" s="33"/>
      <c r="G17" s="32"/>
      <c r="H17" s="34" t="s">
        <v>19</v>
      </c>
      <c r="I17" s="30" t="s">
        <v>20</v>
      </c>
    </row>
    <row r="18" spans="1:10" ht="12.75" customHeight="1" x14ac:dyDescent="0.2">
      <c r="A18" s="35" t="s">
        <v>21</v>
      </c>
      <c r="B18" s="36">
        <v>2</v>
      </c>
      <c r="C18" s="36"/>
      <c r="D18" s="36">
        <v>3</v>
      </c>
      <c r="E18" s="36"/>
      <c r="F18" s="36"/>
      <c r="G18" s="36"/>
      <c r="H18" s="37">
        <v>4</v>
      </c>
      <c r="I18" s="37">
        <v>5</v>
      </c>
      <c r="J18" s="38"/>
    </row>
    <row r="19" spans="1:10" ht="119.25" customHeight="1" x14ac:dyDescent="0.2">
      <c r="A19" s="39" t="s">
        <v>21</v>
      </c>
      <c r="B19" s="40" t="s">
        <v>22</v>
      </c>
      <c r="C19" s="40"/>
      <c r="D19" s="41" t="s">
        <v>23</v>
      </c>
      <c r="E19" s="41"/>
      <c r="F19" s="41"/>
      <c r="G19" s="41"/>
      <c r="H19" s="42" t="s">
        <v>24</v>
      </c>
      <c r="I19" s="43">
        <f>487.19*2.4*1.2*0.805*4.66</f>
        <v>5263.47603936</v>
      </c>
      <c r="J19" s="38"/>
    </row>
    <row r="20" spans="1:10" ht="115.5" customHeight="1" x14ac:dyDescent="0.2">
      <c r="A20" s="44" t="s">
        <v>25</v>
      </c>
      <c r="B20" s="45" t="s">
        <v>26</v>
      </c>
      <c r="C20" s="46"/>
      <c r="D20" s="47" t="s">
        <v>27</v>
      </c>
      <c r="E20" s="48"/>
      <c r="F20" s="48"/>
      <c r="G20" s="49"/>
      <c r="H20" s="50" t="s">
        <v>28</v>
      </c>
      <c r="I20" s="51">
        <f>(11960*1*0.6*4.66*1.4*(1+0.1)*0.825)</f>
        <v>42485.723280000006</v>
      </c>
    </row>
    <row r="21" spans="1:10" ht="14.25" customHeight="1" x14ac:dyDescent="0.2">
      <c r="A21" s="44"/>
      <c r="B21" s="52" t="s">
        <v>29</v>
      </c>
      <c r="C21" s="53"/>
      <c r="D21" s="52"/>
      <c r="E21" s="54"/>
      <c r="F21" s="54"/>
      <c r="G21" s="53"/>
      <c r="H21" s="55"/>
      <c r="I21" s="56"/>
    </row>
    <row r="22" spans="1:10" ht="26.25" customHeight="1" x14ac:dyDescent="0.2">
      <c r="A22" s="44"/>
      <c r="B22" s="57" t="s">
        <v>30</v>
      </c>
      <c r="C22" s="58"/>
      <c r="D22" s="57" t="s">
        <v>31</v>
      </c>
      <c r="E22" s="59"/>
      <c r="F22" s="59"/>
      <c r="G22" s="58"/>
      <c r="H22" s="60"/>
      <c r="I22" s="61"/>
    </row>
    <row r="23" spans="1:10" ht="38.25" customHeight="1" x14ac:dyDescent="0.2">
      <c r="A23" s="44"/>
      <c r="B23" s="57"/>
      <c r="C23" s="58"/>
      <c r="D23" s="57" t="s">
        <v>32</v>
      </c>
      <c r="E23" s="59"/>
      <c r="F23" s="59"/>
      <c r="G23" s="58"/>
      <c r="H23" s="60"/>
      <c r="I23" s="61"/>
    </row>
    <row r="24" spans="1:10" ht="27.75" customHeight="1" x14ac:dyDescent="0.2">
      <c r="A24" s="44"/>
      <c r="B24" s="57"/>
      <c r="C24" s="58"/>
      <c r="D24" s="57" t="s">
        <v>33</v>
      </c>
      <c r="E24" s="59"/>
      <c r="F24" s="59"/>
      <c r="G24" s="58"/>
      <c r="H24" s="60"/>
      <c r="I24" s="61"/>
    </row>
    <row r="25" spans="1:10" ht="25.5" customHeight="1" x14ac:dyDescent="0.2">
      <c r="A25" s="44"/>
      <c r="B25" s="57"/>
      <c r="C25" s="58"/>
      <c r="D25" s="57" t="s">
        <v>34</v>
      </c>
      <c r="E25" s="59"/>
      <c r="F25" s="59"/>
      <c r="G25" s="58"/>
      <c r="H25" s="60"/>
      <c r="I25" s="61"/>
    </row>
    <row r="26" spans="1:10" ht="54.75" customHeight="1" x14ac:dyDescent="0.2">
      <c r="A26" s="44"/>
      <c r="B26" s="62" t="s">
        <v>35</v>
      </c>
      <c r="C26" s="63"/>
      <c r="D26" s="62"/>
      <c r="E26" s="64"/>
      <c r="F26" s="64"/>
      <c r="G26" s="63"/>
      <c r="H26" s="65" t="s">
        <v>36</v>
      </c>
      <c r="I26" s="66"/>
    </row>
    <row r="27" spans="1:10" ht="106.5" customHeight="1" x14ac:dyDescent="0.2">
      <c r="A27" s="44" t="s">
        <v>37</v>
      </c>
      <c r="B27" s="67" t="s">
        <v>38</v>
      </c>
      <c r="C27" s="68"/>
      <c r="D27" s="69" t="s">
        <v>39</v>
      </c>
      <c r="E27" s="70"/>
      <c r="F27" s="70"/>
      <c r="G27" s="71"/>
      <c r="H27" s="50" t="s">
        <v>40</v>
      </c>
      <c r="I27" s="72">
        <f>(0+800*1)*1*0.5*4.66</f>
        <v>1864</v>
      </c>
    </row>
    <row r="28" spans="1:10" ht="15.75" customHeight="1" x14ac:dyDescent="0.2">
      <c r="A28" s="73" t="s">
        <v>41</v>
      </c>
      <c r="B28" s="52" t="s">
        <v>29</v>
      </c>
      <c r="C28" s="53"/>
      <c r="D28" s="52"/>
      <c r="E28" s="54"/>
      <c r="F28" s="54"/>
      <c r="G28" s="53"/>
      <c r="H28" s="55"/>
      <c r="I28" s="56"/>
    </row>
    <row r="29" spans="1:10" ht="12.75" customHeight="1" x14ac:dyDescent="0.2">
      <c r="A29" s="74" t="s">
        <v>41</v>
      </c>
      <c r="B29" s="75" t="s">
        <v>42</v>
      </c>
      <c r="C29" s="76"/>
      <c r="D29" s="75" t="s">
        <v>43</v>
      </c>
      <c r="E29" s="77"/>
      <c r="F29" s="77"/>
      <c r="G29" s="76"/>
      <c r="H29" s="60"/>
      <c r="I29" s="61"/>
    </row>
    <row r="30" spans="1:10" ht="38.25" customHeight="1" x14ac:dyDescent="0.2">
      <c r="A30" s="74" t="s">
        <v>41</v>
      </c>
      <c r="B30" s="75"/>
      <c r="C30" s="76"/>
      <c r="D30" s="75" t="s">
        <v>32</v>
      </c>
      <c r="E30" s="77"/>
      <c r="F30" s="77"/>
      <c r="G30" s="76"/>
      <c r="H30" s="60"/>
      <c r="I30" s="61"/>
    </row>
    <row r="31" spans="1:10" ht="22.5" customHeight="1" x14ac:dyDescent="0.2">
      <c r="A31" s="78" t="s">
        <v>41</v>
      </c>
      <c r="B31" s="79" t="s">
        <v>35</v>
      </c>
      <c r="C31" s="80"/>
      <c r="D31" s="79"/>
      <c r="E31" s="81"/>
      <c r="F31" s="81"/>
      <c r="G31" s="80"/>
      <c r="H31" s="65" t="s">
        <v>44</v>
      </c>
      <c r="I31" s="66"/>
    </row>
    <row r="32" spans="1:10" ht="12.75" customHeight="1" x14ac:dyDescent="0.2">
      <c r="A32" s="78" t="s">
        <v>45</v>
      </c>
      <c r="B32" s="82" t="s">
        <v>46</v>
      </c>
      <c r="C32" s="83"/>
      <c r="D32" s="82"/>
      <c r="E32" s="84"/>
      <c r="F32" s="84"/>
      <c r="G32" s="83"/>
      <c r="H32" s="85"/>
      <c r="I32" s="86">
        <f>I19+I27+I20</f>
        <v>49613.199319360006</v>
      </c>
    </row>
    <row r="33" spans="1:256" ht="12.75" customHeight="1" x14ac:dyDescent="0.2">
      <c r="A33" s="87" t="s">
        <v>47</v>
      </c>
      <c r="B33" s="88" t="s">
        <v>48</v>
      </c>
      <c r="C33" s="89"/>
      <c r="D33" s="88"/>
      <c r="E33" s="90"/>
      <c r="F33" s="90"/>
      <c r="G33" s="89"/>
      <c r="H33" s="91" t="s">
        <v>49</v>
      </c>
      <c r="I33" s="92">
        <f>I32*0.1</f>
        <v>4961.319931936001</v>
      </c>
    </row>
    <row r="34" spans="1:256" ht="39" customHeight="1" x14ac:dyDescent="0.2">
      <c r="A34" s="87" t="s">
        <v>50</v>
      </c>
      <c r="B34" s="88" t="s">
        <v>51</v>
      </c>
      <c r="C34" s="89"/>
      <c r="D34" s="93"/>
      <c r="E34" s="94"/>
      <c r="F34" s="94"/>
      <c r="G34" s="95"/>
      <c r="H34" s="91" t="s">
        <v>52</v>
      </c>
      <c r="I34" s="92">
        <v>26311.43</v>
      </c>
    </row>
    <row r="35" spans="1:256" ht="28.5" customHeight="1" x14ac:dyDescent="0.2">
      <c r="A35" s="87" t="s">
        <v>53</v>
      </c>
      <c r="B35" s="88" t="s">
        <v>54</v>
      </c>
      <c r="C35" s="89"/>
      <c r="D35" s="93" t="s">
        <v>55</v>
      </c>
      <c r="E35" s="94"/>
      <c r="F35" s="94"/>
      <c r="G35" s="95"/>
      <c r="H35" s="91" t="s">
        <v>52</v>
      </c>
      <c r="I35" s="92">
        <f>12000/1.2</f>
        <v>10000</v>
      </c>
    </row>
    <row r="36" spans="1:256" ht="12.75" customHeight="1" x14ac:dyDescent="0.2">
      <c r="A36" s="87" t="s">
        <v>56</v>
      </c>
      <c r="B36" s="88" t="s">
        <v>57</v>
      </c>
      <c r="C36" s="89"/>
      <c r="D36" s="88"/>
      <c r="E36" s="90"/>
      <c r="F36" s="90"/>
      <c r="G36" s="89"/>
      <c r="H36" s="91" t="s">
        <v>58</v>
      </c>
      <c r="I36" s="92">
        <f>I32+I33+I34+I35</f>
        <v>90885.949251295999</v>
      </c>
    </row>
    <row r="37" spans="1:256" ht="12.75" customHeight="1" x14ac:dyDescent="0.2">
      <c r="A37" s="87" t="s">
        <v>59</v>
      </c>
      <c r="B37" s="88" t="s">
        <v>60</v>
      </c>
      <c r="C37" s="89"/>
      <c r="D37" s="88"/>
      <c r="E37" s="90"/>
      <c r="F37" s="90"/>
      <c r="G37" s="89"/>
      <c r="H37" s="91" t="s">
        <v>61</v>
      </c>
      <c r="I37" s="92">
        <f>ROUND(I36*20%,2)</f>
        <v>18177.189999999999</v>
      </c>
    </row>
    <row r="38" spans="1:256" ht="12.75" customHeight="1" x14ac:dyDescent="0.2">
      <c r="A38" s="87" t="s">
        <v>62</v>
      </c>
      <c r="B38" s="82" t="s">
        <v>63</v>
      </c>
      <c r="C38" s="83"/>
      <c r="D38" s="82"/>
      <c r="E38" s="84"/>
      <c r="F38" s="84"/>
      <c r="G38" s="83"/>
      <c r="H38" s="96" t="s">
        <v>64</v>
      </c>
      <c r="I38" s="97">
        <f>I36+I37</f>
        <v>109063.139251296</v>
      </c>
    </row>
    <row r="40" spans="1:256" ht="12.75" customHeight="1" x14ac:dyDescent="0.25">
      <c r="A40" s="7" t="s">
        <v>65</v>
      </c>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3.5" customHeight="1" x14ac:dyDescent="0.25">
      <c r="A41" s="17" t="s">
        <v>66</v>
      </c>
      <c r="B41" s="17"/>
      <c r="C41" s="1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x14ac:dyDescent="0.25">
      <c r="A42" s="17" t="s">
        <v>67</v>
      </c>
      <c r="B42" s="17"/>
      <c r="C42" s="1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75" customHeight="1" x14ac:dyDescent="0.25">
      <c r="A43" s="19" t="s">
        <v>68</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7.25" customHeight="1" x14ac:dyDescent="0.25">
      <c r="A44" s="7" t="s">
        <v>69</v>
      </c>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48">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КЛ-0,4кВ ТП-278 ИП Лобазов Р.А.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2021-10-19T04:45:29Z</dcterms:created>
  <dcterms:modified xsi:type="dcterms:W3CDTF">2021-10-19T04:45:47Z</dcterms:modified>
</cp:coreProperties>
</file>