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2075"/>
  </bookViews>
  <sheets>
    <sheet name="Раб. работы" sheetId="1" r:id="rId1"/>
  </sheets>
  <definedNames>
    <definedName name="_xlnm.Print_Area" localSheetId="0">'Раб. работы'!$A$1:$I$79</definedName>
  </definedNames>
  <calcPr calcId="145621"/>
</workbook>
</file>

<file path=xl/calcChain.xml><?xml version="1.0" encoding="utf-8"?>
<calcChain xmlns="http://schemas.openxmlformats.org/spreadsheetml/2006/main">
  <c r="I65" i="1" l="1"/>
  <c r="I53" i="1"/>
  <c r="I47" i="1"/>
  <c r="I41" i="1"/>
  <c r="I39" i="1"/>
  <c r="I37" i="1"/>
  <c r="I35" i="1"/>
  <c r="I32" i="1"/>
  <c r="I31" i="1"/>
  <c r="I30" i="1"/>
  <c r="I28" i="1"/>
  <c r="I27" i="1"/>
  <c r="G9" i="1"/>
  <c r="I64" i="1" l="1"/>
  <c r="I67" i="1" s="1"/>
  <c r="I68" i="1" l="1"/>
  <c r="I69" i="1" s="1"/>
</calcChain>
</file>

<file path=xl/sharedStrings.xml><?xml version="1.0" encoding="utf-8"?>
<sst xmlns="http://schemas.openxmlformats.org/spreadsheetml/2006/main" count="104" uniqueCount="78">
  <si>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</si>
  <si>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</si>
  <si>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</si>
  <si>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</si>
  <si>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</si>
  <si>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</si>
  <si>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</si>
  <si>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</si>
  <si>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 Куликов</t>
  </si>
  <si>
    <t>_____________Е.Н. Стрелин</t>
  </si>
  <si>
    <t>" _____ "  _______________  2021 г.</t>
  </si>
  <si>
    <t xml:space="preserve">Смета </t>
  </si>
  <si>
    <t>на рабочую документацию</t>
  </si>
  <si>
    <r>
      <rPr>
        <b/>
        <sz val="12"/>
        <rFont val="Times New Roman"/>
        <family val="1"/>
        <charset val="204"/>
      </rPr>
      <t xml:space="preserve"> Проектирование  ТП 21  (по генплану) по типу К-42-1000 с установкой трансформаторов ТМГ-21-1000-10/0,4 - 2шт. и монтажом комплекта оборудования РУ-6 кВ (камеры КСО-394-03-4шт; КСО-394-04-2шт  и РУ-0,4 кВ (панели ЩО-70-1-03-6шт; ЩО-70-1-44-2шт;  ЩО-70-1-73-2шт) ул.Ипподромная, ж/к "Городские просторы".                                                                                                                   Проектирование двух КЛ-10кВ, от РУ-10кВ ТП 21  до ТП 22,  ул.Ипподромная, ж/к "Городские просторы". Проектирование двух КЛ-0,4кВ, от РУ-0,4кВ ТП 21  до ШРС-1 дома№1,  ул.Ипподромная, ж/к "Городские просторы".      Проектирование двух КЛ-0,4кВ, от  ТП 21  до  ШРС-2  у дома№2,  ул.Ипподромная, ж/к "Городские просторы".    Проектирование двух КЛ-0,4кВ, от  ТП 21  до  ШРС-3  у дома 6,  ул.Ипподромная, ж/к "Городские просторы".         Проектирование  ШРС-1  у дома 1,  ул.Ипподромная, ж/к "Городские просторы".    Проектирование  ШРС-2  у дома 2,  ул.Ипподромная, ж/к "Городские просторы".   Проектирование  ШРС-3  у дома 6,  ул.Ипподромная, ж/к "Городские просторы".   </t>
    </r>
    <r>
      <rPr>
        <b/>
        <sz val="10"/>
        <rFont val="Arial"/>
        <family val="2"/>
        <charset val="204"/>
      </rPr>
      <t xml:space="preserve">        </t>
    </r>
  </si>
  <si>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</si>
  <si>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</si>
  <si>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</si>
  <si>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</si>
  <si>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</si>
  <si>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 xml:space="preserve">Строительство ТП-21  по типу К-42-1000 Общая стоимость строительства 2760597,10 руб. в ценах 2001г.- 279525,84 руб. </t>
  </si>
  <si>
    <t>СБЦ 2003г. Раздел3.
Табл.11 БЦП=25157,33;Раздел3. Табл. А12 п.2 К2=0,25; К3(удорож.)=4,53</t>
  </si>
  <si>
    <t>25157,33х0,25х4,53</t>
  </si>
  <si>
    <t>Установка трансформаторов ТМГ-21-1000-10/0,4кВ-2шт. Общая стоимость      1473877,20 руб. в ценах 2001г.- 149238,28</t>
  </si>
  <si>
    <t xml:space="preserve">СБЦ 2003г.                                               Раздел3.Табл.11 БЦП=13431,45; Раздел1. стр.10 п.1.8.4 К1=0,7; Раздел 3.Табл.А12 п.2 К2= 0,85;   К4(удорож.)=4,53; </t>
  </si>
  <si>
    <t>13431,45х0,7х0,85х4,53</t>
  </si>
  <si>
    <t xml:space="preserve"> Установка камер в новой ТП:  КСО-394-03 (4шт),  КСО-394-04 (2шт) Общая стоимость 1189557,60 руб., в ценах 2001г.-120449,33</t>
  </si>
  <si>
    <t xml:space="preserve">СБЦ 2003г.                                               Раздел3.Табл.11 БЦП=10840,44; Раздел1. стр.10 п.1.8.4 К1=0,7; Раздел 3.Табл.А12 п.2 К2= 0,85;   К4(удорож.)=4,53; </t>
  </si>
  <si>
    <t>10840,44х0,7х0,85х4,53</t>
  </si>
  <si>
    <t>Установка линейных панелей   ЩО-70-1-03  (6шт) вводных панелей   ЩО-70-1-44  (2шт),   секционных панелей   ЩО-70-1-73 (2шт) Общая стоимость                      2070728,40 руб., В ценах 2001г.- 209672,79</t>
  </si>
  <si>
    <t xml:space="preserve">СБЦ 2003г.                                               Раздел3.Табл.11 БЦП=18870,55; Раздел1. стр.10 п.1.8.4 К1=0,7; Раздел 3.Табл.А12 п.2 К2= 0,85;   К4(удорож.)=4,53; </t>
  </si>
  <si>
    <t>18870,55х0,7х0,85х4,53</t>
  </si>
  <si>
    <t>Кабельные линии напряжением до 35 кВ интервалы протяженности свыше 100 до 500 м (от ТП-21по г.п. до ТП-22по г.п.)</t>
  </si>
  <si>
    <t>Коммунальные инженерные сети и сооружения, 2012г. Раздел 3. Таблица 17. Квартальные, межквартальные, уличные кабельные электросети п.3  А=7,763 тыс.руб; В=0,042тыс.руб.; Осн. Показ. Х= 160 (м) Количество=2</t>
  </si>
  <si>
    <t>(A + B * Хзад) * Количество *  Kст * Ктек * К2 * (1+ дроб.ч.К1)
(7,763тыс.руб + 0,042 тыс.руб *160)*2* 0,6 * 4,53 * 1,4 * (1+0,1) * 0,825</t>
  </si>
  <si>
    <t>Коэффициенты:                                 Стадия: Рабочая документация</t>
  </si>
  <si>
    <t>Кст = 0,6 Ктек = 4,53 Письмо Минстроя России от 22.01.2021 №1886-ИФ/09                        К1=1.1 Глава 2.8, п.2.8.1.1  К2=1,4 Глава 2.8, п.2.8.1.1</t>
  </si>
  <si>
    <t>Кабельные линии напряжением до 35 кВ интервалы протяженности до 100 м (от ТП-21 до ШРС-1 дома№1)</t>
  </si>
  <si>
    <t>Коммунальные инженерные сети и сооружения, 2012г. Раздел 3. Таблица 17. Квартальные, межквартальные, уличные кабельные электросети п.3  А=11,960 тыс.руб; В=0тыс.руб.; Осн. Показ. Х= объект Количество=2</t>
  </si>
  <si>
    <t>(A + B * Хзад) * Количество *  Kст * Ктек * К2 * (1+ дроб.ч.К1)
(11,960тыс.руб + 0 тыс.руб *1)* 2  * 0,6 * 4,53 * 1,4 * (1+0,1) * 0,775</t>
  </si>
  <si>
    <t>Кст = 0,6 Ктек = 4,53 Письмо Минстроя России от 22.01.2021 №1886-ИФ/09                         К1=1.1 Глава 2.8, п.2.8.1.1              К2=1,4 Глава 2.8, п.2.8.1.1</t>
  </si>
  <si>
    <t>Кабельные линии напряжением до 35 кВ интервалы протяженности свыше 100 до 500 м (от ТП-21 ШРС2 у дома№2)</t>
  </si>
  <si>
    <t>Коммунальные инженерные сети и сооружения, 2012г. Раздел 3. Таблица 17. Квартальные, межквартальные, уличные кабельные электросети п.3  А=7,763 тыс.руб; В=0,042тыс.руб.; Осн. Показ. Х= 75 (м) Количество=2</t>
  </si>
  <si>
    <t>(A + B * Хзад) * Количество *  Kст * Ктек * К2 * (1+ дроб.ч.К1)
(7,763тыс.руб + 0,042 тыс.руб *75)*2* 0,6 * 4,53 * 1,4 * (1+0,1) * 0,775</t>
  </si>
  <si>
    <t>Кст = 0,6 Ктек = 4,53 Письмо Минстроя России от 22.01.2021 №1886-ИФ/09                              К1=1.1 Глава 2.8, п.2.8.1.1              К2=1,4 Глава 2.8, п.2.8.1.1</t>
  </si>
  <si>
    <t>Кабельные линии напряжением до 35 кВ интервалы протяженности до 100 м  (от ТП-21 ШРС-3 дома №6)</t>
  </si>
  <si>
    <t>(A + B * Хзад) * Количество *  Kст * Ктек * К2 * (1+ дроб.ч.К1)
(11,960тыс.руб + 0 тыс.руб *1)* 2 * 0,6 * 4,53 * 1,4 * (1+0,1) * 0,775</t>
  </si>
  <si>
    <t>Кст = 0,6 Ктек = 4,53 Письмо Минстроя России от 22.01.2021 №1886-ИФ/09                           К1=1.1 Глава 2.8, п.2.8.1.1              К2=1,4 Глава 2.8, п.2.8.1.1</t>
  </si>
  <si>
    <t>Установка ШРС-1 у дома 1</t>
  </si>
  <si>
    <t>Объекты энергетики (ОАО РАО "ЕЭС России") 2003г. Раздел 3.3  Электросетевое строительство. Таблица 11. Электрические сети напряжением до35 кВ п.3
Акрайнее=18000; (Скрайнее=200000); Стоим строит.                                                      Стек=192169,00                                                         Сбаз=192169,00/8,23*1=23349,818</t>
  </si>
  <si>
    <t>С*(Акрайнее/Скрайнее)*Кст*Ктек              23349,818*(0,018/0,2)*1*0,7*4,53*0,85</t>
  </si>
  <si>
    <t>Коэффициенты</t>
  </si>
  <si>
    <t>Стадия: Рабочий проект</t>
  </si>
  <si>
    <t>Кст = 1</t>
  </si>
  <si>
    <t>Ктек = 4.53</t>
  </si>
  <si>
    <t>K1 = 0.7
Общие указания п.1.8.4</t>
  </si>
  <si>
    <t>Разделы документации</t>
  </si>
  <si>
    <t>(75.0% + 10.0%) = 85%</t>
  </si>
  <si>
    <t>Установка ШРС-2 у дома 2</t>
  </si>
  <si>
    <t>Установка ШРС-3 у дома 6</t>
  </si>
  <si>
    <t>Расчет токов короткого замыкания</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</si>
  <si>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10</t>
  </si>
  <si>
    <t>(A + B * Xзад) * Количество * Кст * Ктек
(0 руб + 800 руб * 1) * 10 * 0.50 * 4.53</t>
  </si>
  <si>
    <t>Кст = 0.50</t>
  </si>
  <si>
    <t>(100%) = 100%</t>
  </si>
  <si>
    <t>Сбор исходных данных</t>
  </si>
  <si>
    <t>10% с п.1-11</t>
  </si>
  <si>
    <t>Согласование  с организациями города</t>
  </si>
  <si>
    <t>Гор.газ, Тепловые сети, НЭСК, Ростелеком</t>
  </si>
  <si>
    <t xml:space="preserve">Расчет фундамента </t>
  </si>
  <si>
    <t xml:space="preserve">Итого </t>
  </si>
  <si>
    <t>НДС</t>
  </si>
  <si>
    <t>Всего по смете:</t>
  </si>
  <si>
    <t>Исполнитель:</t>
  </si>
  <si>
    <t>Инженер-сметчик ООО "ГЭС"</t>
  </si>
  <si>
    <t>С.Д. Лоскуткина_____________________</t>
  </si>
  <si>
    <t>Проверил:</t>
  </si>
  <si>
    <t>Шокурова Ю.Н.______________________</t>
  </si>
  <si>
    <t>Приложение №2 к договору №2076П от"09"апреля 2021 г.</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</si>
</sst>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sz val="8"/>
      <name val="Arial"/>
      <family val="2"/>
      <charset val="204"/>
    </font>
    <font>
      <sz val="8"/>
      <color indexed="8"/>
      <name val="Arial"/>
      <family val="2"/>
      <charset val="204"/>
    </font>
    <font>
      <b/>
      <sz val="10"/>
      <name val="Arial"/>
      <family val="2"/>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2">
    <xf numFmtId="0" fontId="0" fillId="0" borderId="0"/>
    <xf numFmtId="0" fontId="1" fillId="0" borderId="0"/>
  </cellStyleXfs>
  <cellXfs count="92">
    <xf numFmtId="0" fontId="0" fillId="0" borderId="0" xfId="0"/>
    <xf numFmtId="0" fontId="2" fillId="0" borderId="0" xfId="0" applyFont="1"/>
    <xf numFmtId="0" fontId="0" fillId="0" borderId="0" xfId="0" applyNumberFormat="1" applyFont="1"/>
    <xf numFmtId="0" fontId="2" fillId="0" borderId="0" xfId="0" applyFont="1" applyAlignment="1">
      <alignment horizontal="left"/>
    </xf>
    <xf numFmtId="0" fontId="3" fillId="0" borderId="0" xfId="1" applyFont="1"/>
    <xf numFmtId="0" fontId="1" fillId="0" borderId="0" xfId="1"/>
    <xf numFmtId="0" fontId="1" fillId="0" borderId="0" xfId="1" applyAlignment="1"/>
    <xf numFmtId="0" fontId="3" fillId="0" borderId="0" xfId="0" applyFont="1"/>
    <xf numFmtId="0" fontId="3" fillId="0" borderId="0" xfId="1" applyFont="1" applyAlignment="1"/>
    <xf numFmtId="0" fontId="4" fillId="0" borderId="0" xfId="0" applyNumberFormat="1" applyFont="1" applyAlignment="1">
      <alignment horizontal="left"/>
    </xf>
    <xf numFmtId="0" fontId="4" fillId="0" borderId="0" xfId="0" applyNumberFormat="1" applyFont="1" applyAlignment="1"/>
    <xf numFmtId="0" fontId="5" fillId="0" borderId="0" xfId="0" applyNumberFormat="1" applyFont="1" applyBorder="1" applyAlignment="1">
      <alignment horizontal="right" vertical="top"/>
    </xf>
    <xf numFmtId="0" fontId="2" fillId="0" borderId="2" xfId="0" applyNumberFormat="1" applyFont="1" applyBorder="1" applyAlignment="1">
      <alignment horizontal="center" vertical="top" wrapText="1"/>
    </xf>
    <xf numFmtId="0" fontId="2" fillId="0" borderId="2" xfId="0" applyNumberFormat="1" applyFont="1" applyBorder="1" applyAlignment="1">
      <alignment horizontal="center" vertical="center" wrapText="1"/>
    </xf>
    <xf numFmtId="0" fontId="2" fillId="0" borderId="2" xfId="0" applyNumberFormat="1" applyFont="1" applyBorder="1" applyAlignment="1">
      <alignment horizontal="center" wrapText="1"/>
    </xf>
    <xf numFmtId="0" fontId="2" fillId="0" borderId="9" xfId="0" applyNumberFormat="1" applyFont="1" applyFill="1" applyBorder="1" applyAlignment="1">
      <alignment horizontal="center" vertical="center" wrapText="1"/>
    </xf>
    <xf numFmtId="4" fontId="2" fillId="0" borderId="9" xfId="0" applyNumberFormat="1" applyFont="1" applyFill="1" applyBorder="1" applyAlignment="1">
      <alignment horizontal="center" vertical="center" wrapText="1"/>
    </xf>
    <xf numFmtId="0" fontId="2" fillId="0" borderId="17" xfId="0" applyNumberFormat="1" applyFont="1" applyFill="1" applyBorder="1" applyAlignment="1">
      <alignment horizontal="center" vertical="center" wrapText="1"/>
    </xf>
    <xf numFmtId="4" fontId="2" fillId="0" borderId="17" xfId="0" applyNumberFormat="1" applyFont="1" applyFill="1" applyBorder="1" applyAlignment="1">
      <alignment horizontal="center" vertical="center" wrapText="1"/>
    </xf>
    <xf numFmtId="0" fontId="2" fillId="0" borderId="13" xfId="0" applyNumberFormat="1" applyFont="1" applyFill="1" applyBorder="1" applyAlignment="1">
      <alignment horizontal="center" vertical="center" wrapText="1"/>
    </xf>
    <xf numFmtId="4" fontId="2" fillId="0" borderId="13" xfId="0" applyNumberFormat="1" applyFont="1" applyFill="1" applyBorder="1" applyAlignment="1">
      <alignment horizontal="center" vertical="center" wrapText="1"/>
    </xf>
    <xf numFmtId="0" fontId="2" fillId="0" borderId="23" xfId="0" applyNumberFormat="1" applyFont="1" applyFill="1" applyBorder="1" applyAlignment="1">
      <alignment horizontal="center" vertical="center" wrapText="1"/>
    </xf>
    <xf numFmtId="4" fontId="2" fillId="0" borderId="13" xfId="0" applyNumberFormat="1" applyFont="1" applyFill="1" applyBorder="1" applyAlignment="1">
      <alignment vertical="center" wrapText="1"/>
    </xf>
    <xf numFmtId="4" fontId="2" fillId="0" borderId="17" xfId="0" applyNumberFormat="1" applyFont="1" applyFill="1" applyBorder="1" applyAlignment="1">
      <alignment vertical="center" wrapText="1"/>
    </xf>
    <xf numFmtId="2" fontId="2" fillId="0" borderId="9" xfId="1" applyNumberFormat="1" applyFont="1" applyBorder="1" applyAlignment="1">
      <alignment horizontal="center" vertical="center" wrapText="1"/>
    </xf>
    <xf numFmtId="0" fontId="2" fillId="2" borderId="13" xfId="0" applyNumberFormat="1" applyFont="1" applyFill="1" applyBorder="1" applyAlignment="1">
      <alignment horizontal="center" vertical="center" wrapText="1"/>
    </xf>
    <xf numFmtId="0" fontId="2" fillId="2" borderId="9" xfId="0" applyNumberFormat="1" applyFont="1" applyFill="1" applyBorder="1" applyAlignment="1">
      <alignment horizontal="center" vertical="center" wrapText="1"/>
    </xf>
    <xf numFmtId="4" fontId="2" fillId="0" borderId="9" xfId="0" applyNumberFormat="1" applyFont="1" applyBorder="1" applyAlignment="1">
      <alignment horizontal="center" vertical="center" wrapText="1"/>
    </xf>
    <xf numFmtId="0" fontId="2" fillId="0" borderId="13" xfId="0" applyNumberFormat="1" applyFont="1" applyBorder="1" applyAlignment="1">
      <alignment horizontal="center" vertical="center" wrapText="1"/>
    </xf>
    <xf numFmtId="0" fontId="2" fillId="0" borderId="9" xfId="0" applyNumberFormat="1" applyFont="1" applyBorder="1" applyAlignment="1">
      <alignment horizontal="center" vertical="center" wrapText="1"/>
    </xf>
    <xf numFmtId="4" fontId="2" fillId="2" borderId="9" xfId="0" applyNumberFormat="1" applyFont="1" applyFill="1" applyBorder="1" applyAlignment="1">
      <alignment horizontal="center" vertical="center" wrapText="1"/>
    </xf>
    <xf numFmtId="0" fontId="7" fillId="0" borderId="13" xfId="0" applyNumberFormat="1" applyFont="1" applyBorder="1" applyAlignment="1">
      <alignment horizontal="center" vertical="center" wrapText="1"/>
    </xf>
    <xf numFmtId="0" fontId="7" fillId="0" borderId="9" xfId="0" applyNumberFormat="1" applyFont="1" applyBorder="1" applyAlignment="1">
      <alignment horizontal="center" vertical="center" wrapText="1"/>
    </xf>
    <xf numFmtId="9" fontId="2" fillId="0" borderId="9" xfId="0" applyNumberFormat="1" applyFont="1" applyBorder="1" applyAlignment="1">
      <alignment horizontal="left" vertical="top" wrapText="1"/>
    </xf>
    <xf numFmtId="0" fontId="7" fillId="0" borderId="9" xfId="0" applyNumberFormat="1" applyFont="1" applyBorder="1" applyAlignment="1">
      <alignment horizontal="left" vertical="top" wrapText="1"/>
    </xf>
    <xf numFmtId="4" fontId="7" fillId="0" borderId="9" xfId="0" applyNumberFormat="1" applyFont="1" applyBorder="1" applyAlignment="1">
      <alignment horizontal="center" vertical="center" wrapText="1"/>
    </xf>
    <xf numFmtId="0" fontId="2" fillId="0" borderId="0" xfId="0" applyNumberFormat="1" applyFont="1" applyAlignment="1">
      <alignment wrapText="1"/>
    </xf>
    <xf numFmtId="0" fontId="2" fillId="0" borderId="0" xfId="0" applyNumberFormat="1" applyFont="1" applyAlignment="1">
      <alignment vertical="top" wrapText="1"/>
    </xf>
    <xf numFmtId="0" fontId="0" fillId="0" borderId="0" xfId="0" applyNumberFormat="1" applyFont="1" applyAlignment="1">
      <alignment vertical="top"/>
    </xf>
    <xf numFmtId="0" fontId="0" fillId="0" borderId="0" xfId="0" applyNumberFormat="1" applyFont="1" applyAlignment="1">
      <alignment vertical="top" wrapText="1"/>
    </xf>
    <xf numFmtId="0" fontId="0" fillId="0" borderId="0" xfId="0" applyNumberFormat="1" applyFont="1" applyAlignment="1">
      <alignment wrapText="1"/>
    </xf>
    <xf numFmtId="0" fontId="0" fillId="0" borderId="0" xfId="0" applyNumberFormat="1" applyFont="1" applyAlignment="1">
      <alignment horizontal="left" wrapText="1"/>
    </xf>
    <xf numFmtId="0" fontId="0" fillId="0" borderId="0" xfId="0" applyNumberFormat="1" applyFont="1" applyAlignment="1">
      <alignment horizontal="left" vertical="top" wrapText="1"/>
    </xf>
    <xf numFmtId="0" fontId="0" fillId="0" borderId="0" xfId="0" applyNumberFormat="1" applyFont="1" applyAlignment="1">
      <alignment horizontal="left" vertical="top"/>
    </xf>
    <xf numFmtId="0" fontId="2" fillId="0" borderId="0" xfId="0" applyFont="1" applyBorder="1" applyAlignment="1">
      <alignment horizontal="left"/>
    </xf>
    <xf numFmtId="0" fontId="2" fillId="0" borderId="0" xfId="0" applyNumberFormat="1" applyFont="1" applyAlignment="1">
      <alignment horizontal="left" vertical="top" wrapText="1"/>
    </xf>
    <xf numFmtId="0" fontId="0" fillId="0" borderId="0" xfId="0" applyNumberFormat="1" applyFont="1" applyAlignment="1">
      <alignment horizontal="left" wrapText="1"/>
    </xf>
    <xf numFmtId="0" fontId="7" fillId="0" borderId="10" xfId="0" applyNumberFormat="1" applyFont="1" applyBorder="1" applyAlignment="1">
      <alignment horizontal="left" vertical="center" wrapText="1"/>
    </xf>
    <xf numFmtId="0" fontId="7" fillId="0" borderId="11" xfId="0" applyNumberFormat="1" applyFont="1" applyBorder="1" applyAlignment="1">
      <alignment horizontal="left" vertical="center" wrapText="1"/>
    </xf>
    <xf numFmtId="0" fontId="2" fillId="0" borderId="10" xfId="0" applyNumberFormat="1" applyFont="1" applyBorder="1" applyAlignment="1">
      <alignment horizontal="center" vertical="center" wrapText="1"/>
    </xf>
    <xf numFmtId="0" fontId="2" fillId="0" borderId="12" xfId="0" applyNumberFormat="1" applyFont="1" applyBorder="1" applyAlignment="1">
      <alignment horizontal="center" vertical="center" wrapText="1"/>
    </xf>
    <xf numFmtId="0" fontId="2" fillId="0" borderId="11" xfId="0" applyNumberFormat="1" applyFont="1" applyBorder="1" applyAlignment="1">
      <alignment horizontal="center" vertical="center" wrapText="1"/>
    </xf>
    <xf numFmtId="0" fontId="2" fillId="0" borderId="10" xfId="0" applyNumberFormat="1" applyFont="1" applyBorder="1" applyAlignment="1">
      <alignment horizontal="left" vertical="top" wrapText="1"/>
    </xf>
    <xf numFmtId="0" fontId="2" fillId="0" borderId="12" xfId="0" applyNumberFormat="1" applyFont="1" applyBorder="1" applyAlignment="1">
      <alignment horizontal="left" vertical="top" wrapText="1"/>
    </xf>
    <xf numFmtId="0" fontId="2" fillId="0" borderId="11" xfId="0" applyNumberFormat="1" applyFont="1" applyBorder="1" applyAlignment="1">
      <alignment horizontal="left" vertical="top" wrapText="1"/>
    </xf>
    <xf numFmtId="0" fontId="7" fillId="0" borderId="10" xfId="0" applyNumberFormat="1" applyFont="1" applyBorder="1" applyAlignment="1">
      <alignment horizontal="left" vertical="top" wrapText="1"/>
    </xf>
    <xf numFmtId="0" fontId="7" fillId="0" borderId="12" xfId="0" applyNumberFormat="1" applyFont="1" applyBorder="1" applyAlignment="1">
      <alignment horizontal="left" vertical="top" wrapText="1"/>
    </xf>
    <xf numFmtId="0" fontId="7" fillId="0" borderId="11" xfId="0" applyNumberFormat="1" applyFont="1" applyBorder="1" applyAlignment="1">
      <alignment horizontal="left" vertical="top" wrapText="1"/>
    </xf>
    <xf numFmtId="0" fontId="2" fillId="2" borderId="10" xfId="0" applyNumberFormat="1" applyFont="1" applyFill="1" applyBorder="1" applyAlignment="1">
      <alignment horizontal="center" vertical="center" wrapText="1"/>
    </xf>
    <xf numFmtId="0" fontId="2" fillId="2" borderId="11" xfId="0" applyNumberFormat="1" applyFont="1" applyFill="1" applyBorder="1" applyAlignment="1">
      <alignment horizontal="center" vertical="center" wrapText="1"/>
    </xf>
    <xf numFmtId="0" fontId="2" fillId="2" borderId="12" xfId="0" applyNumberFormat="1" applyFont="1" applyFill="1" applyBorder="1" applyAlignment="1">
      <alignment horizontal="center" vertical="center" wrapText="1"/>
    </xf>
    <xf numFmtId="0" fontId="2" fillId="2" borderId="10" xfId="0" applyNumberFormat="1" applyFont="1" applyFill="1" applyBorder="1" applyAlignment="1">
      <alignment horizontal="center" vertical="center"/>
    </xf>
    <xf numFmtId="0" fontId="2" fillId="2" borderId="11" xfId="0" applyNumberFormat="1" applyFont="1" applyFill="1" applyBorder="1" applyAlignment="1">
      <alignment horizontal="center" vertical="center"/>
    </xf>
    <xf numFmtId="0" fontId="2" fillId="0" borderId="10"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12" xfId="0" applyNumberFormat="1" applyFont="1" applyFill="1" applyBorder="1" applyAlignment="1">
      <alignment horizontal="center" vertical="center" wrapText="1"/>
    </xf>
    <xf numFmtId="0" fontId="2" fillId="0" borderId="18" xfId="0" applyNumberFormat="1" applyFont="1" applyFill="1" applyBorder="1" applyAlignment="1">
      <alignment horizontal="center" vertical="center" wrapText="1"/>
    </xf>
    <xf numFmtId="0" fontId="2" fillId="0" borderId="19" xfId="0" applyNumberFormat="1" applyFont="1" applyFill="1" applyBorder="1" applyAlignment="1">
      <alignment horizontal="center" vertical="center" wrapText="1"/>
    </xf>
    <xf numFmtId="0" fontId="2" fillId="0" borderId="20" xfId="0" applyNumberFormat="1" applyFont="1" applyFill="1" applyBorder="1" applyAlignment="1">
      <alignment horizontal="center" vertical="center" wrapText="1"/>
    </xf>
    <xf numFmtId="0" fontId="2" fillId="0" borderId="14" xfId="0" applyNumberFormat="1" applyFont="1" applyFill="1" applyBorder="1" applyAlignment="1">
      <alignment horizontal="center" vertical="center" wrapText="1"/>
    </xf>
    <xf numFmtId="0" fontId="2" fillId="0" borderId="15" xfId="0" applyNumberFormat="1" applyFont="1" applyFill="1" applyBorder="1" applyAlignment="1">
      <alignment horizontal="center" vertical="center" wrapText="1"/>
    </xf>
    <xf numFmtId="0" fontId="2" fillId="0" borderId="16"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4" fontId="2" fillId="0" borderId="13" xfId="0" applyNumberFormat="1" applyFont="1" applyFill="1" applyBorder="1" applyAlignment="1">
      <alignment horizontal="center" vertical="center" wrapText="1"/>
    </xf>
    <xf numFmtId="4" fontId="2" fillId="0" borderId="17" xfId="0" applyNumberFormat="1" applyFont="1" applyFill="1" applyBorder="1" applyAlignment="1">
      <alignment horizontal="center" vertical="center" wrapText="1"/>
    </xf>
    <xf numFmtId="0" fontId="2" fillId="0" borderId="13" xfId="0" applyNumberFormat="1" applyFont="1" applyFill="1" applyBorder="1" applyAlignment="1">
      <alignment horizontal="center" vertical="center" wrapText="1"/>
    </xf>
    <xf numFmtId="0" fontId="2" fillId="0" borderId="17" xfId="0" applyNumberFormat="1" applyFont="1" applyFill="1" applyBorder="1" applyAlignment="1">
      <alignment horizontal="center" vertical="center" wrapText="1"/>
    </xf>
    <xf numFmtId="0" fontId="2" fillId="0" borderId="21" xfId="0" applyNumberFormat="1" applyFont="1" applyFill="1" applyBorder="1" applyAlignment="1">
      <alignment horizontal="center" vertical="center" wrapText="1"/>
    </xf>
    <xf numFmtId="0" fontId="2" fillId="0" borderId="22"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6" xfId="0" applyNumberFormat="1" applyFont="1" applyBorder="1" applyAlignment="1">
      <alignment horizontal="center" wrapText="1"/>
    </xf>
    <xf numFmtId="0" fontId="2" fillId="0" borderId="7" xfId="0" applyNumberFormat="1" applyFont="1" applyBorder="1" applyAlignment="1">
      <alignment horizontal="center" wrapText="1"/>
    </xf>
    <xf numFmtId="0" fontId="2" fillId="0" borderId="8" xfId="0" applyNumberFormat="1" applyFont="1" applyBorder="1" applyAlignment="1">
      <alignment horizontal="center" wrapText="1"/>
    </xf>
    <xf numFmtId="0" fontId="2" fillId="0" borderId="0" xfId="0" applyFont="1" applyAlignment="1">
      <alignment horizontal="left"/>
    </xf>
    <xf numFmtId="0" fontId="2" fillId="0" borderId="0" xfId="0" applyFont="1" applyAlignment="1">
      <alignment horizontal="left" wrapText="1"/>
    </xf>
    <xf numFmtId="0" fontId="0" fillId="0" borderId="0" xfId="1" applyFont="1" applyAlignment="1">
      <alignment horizontal="center"/>
    </xf>
    <xf numFmtId="0" fontId="1" fillId="0" borderId="0" xfId="1" applyAlignment="1">
      <alignment horizontal="center"/>
    </xf>
    <xf numFmtId="0" fontId="6" fillId="0" borderId="0" xfId="0" applyNumberFormat="1" applyFont="1" applyAlignment="1">
      <alignment horizontal="center" vertical="top" wrapText="1"/>
    </xf>
    <xf numFmtId="0" fontId="6" fillId="0" borderId="1" xfId="0" applyNumberFormat="1" applyFont="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J80"/>
  <sheetViews>
    <sheetView tabSelected="1" topLeftCell="A25" zoomScaleNormal="100" workbookViewId="0">
      <selection activeCell="F8" sqref="F8"/>
    </sheetView>
  </sheetViews>
  <sheetFormatPr defaultColWidth="11.5703125" defaultRowHeight="12.75" x14ac:dyDescent="0.2"/>
  <cols>
    <col min="1" max="1" width="4.42578125" style="40" customWidth="1"/>
    <col min="2" max="2" width="17" style="40" customWidth="1"/>
    <col min="3" max="3" width="13.140625" style="40" customWidth="1"/>
    <col min="4" max="6" width="9.28515625" style="40" customWidth="1"/>
    <col min="7" max="7" width="3" style="40" customWidth="1"/>
    <col min="8" max="8" width="18.85546875" style="40" customWidth="1"/>
    <col min="9" max="9" width="16.42578125" style="40" customWidth="1"/>
    <col min="10" max="10" width="19.7109375" style="2" customWidth="1"/>
    <col min="11" max="16384" width="11.5703125" style="2"/>
  </cols>
  <sheetData>
    <row r="1" spans="1:10" ht="15.75" x14ac:dyDescent="0.25">
      <c r="A1" s="1"/>
      <c r="B1" s="86" t="s">
        <v>77</v>
      </c>
      <c r="C1" s="86"/>
      <c r="D1" s="86"/>
      <c r="E1" s="86"/>
      <c r="F1" s="86"/>
      <c r="G1" s="86"/>
      <c r="H1" s="86"/>
      <c r="I1" s="86"/>
      <c r="J1" s="86"/>
    </row>
    <row r="2" spans="1:10" s="1" customFormat="1" ht="15.75" x14ac:dyDescent="0.25">
      <c r="F2" s="3"/>
      <c r="G2" s="3"/>
      <c r="H2" s="3"/>
      <c r="I2" s="3"/>
    </row>
    <row r="3" spans="1:10" s="1" customFormat="1" ht="15.75" x14ac:dyDescent="0.25">
      <c r="A3" s="86" t="s">
        <v>0</v>
      </c>
      <c r="B3" s="86"/>
      <c r="F3" s="3"/>
      <c r="G3" s="87" t="s">
        <v>1</v>
      </c>
      <c r="H3" s="87"/>
      <c r="I3" s="3"/>
    </row>
    <row r="4" spans="1:10" s="1" customFormat="1" ht="15.75" x14ac:dyDescent="0.25">
      <c r="A4" s="4" t="s">
        <v>2</v>
      </c>
      <c r="F4" s="3"/>
      <c r="G4" s="1" t="s">
        <v>3</v>
      </c>
      <c r="I4" s="3"/>
    </row>
    <row r="5" spans="1:10" s="1" customFormat="1" ht="15.75" x14ac:dyDescent="0.25">
      <c r="A5" s="4" t="s">
        <v>4</v>
      </c>
      <c r="C5" s="5"/>
      <c r="D5" s="5"/>
      <c r="E5" s="5"/>
      <c r="F5" s="5"/>
      <c r="G5" s="1" t="s">
        <v>5</v>
      </c>
      <c r="I5" s="6"/>
      <c r="J5" s="5"/>
    </row>
    <row r="6" spans="1:10" s="1" customFormat="1" ht="15.75" x14ac:dyDescent="0.25">
      <c r="A6" s="4" t="s">
        <v>6</v>
      </c>
      <c r="C6" s="5"/>
      <c r="D6" s="5"/>
      <c r="E6" s="5"/>
      <c r="F6" s="5"/>
      <c r="G6" s="1" t="s">
        <v>7</v>
      </c>
      <c r="I6" s="6"/>
      <c r="J6" s="5"/>
    </row>
    <row r="7" spans="1:10" s="1" customFormat="1" ht="15.75" x14ac:dyDescent="0.25">
      <c r="A7" s="5"/>
      <c r="C7" s="5"/>
      <c r="D7" s="5"/>
      <c r="E7" s="5"/>
      <c r="F7" s="5"/>
      <c r="I7" s="6"/>
      <c r="J7" s="5"/>
    </row>
    <row r="8" spans="1:10" s="1" customFormat="1" ht="21.75" customHeight="1" x14ac:dyDescent="0.25">
      <c r="A8" s="4" t="s">
        <v>8</v>
      </c>
      <c r="C8" s="5"/>
      <c r="D8" s="5"/>
      <c r="E8" s="5"/>
      <c r="F8" s="5"/>
      <c r="G8" s="7" t="s">
        <v>9</v>
      </c>
      <c r="I8" s="5"/>
      <c r="J8" s="5"/>
    </row>
    <row r="9" spans="1:10" ht="18" customHeight="1" x14ac:dyDescent="0.25">
      <c r="A9" s="4" t="s">
        <v>10</v>
      </c>
      <c r="B9" s="5"/>
      <c r="C9" s="5"/>
      <c r="D9" s="5"/>
      <c r="E9" s="5"/>
      <c r="F9" s="5"/>
      <c r="G9" s="7" t="str">
        <f>A9</f>
        <v>" _____ "  _______________  2021 г.</v>
      </c>
      <c r="H9" s="1"/>
      <c r="I9" s="8"/>
      <c r="J9" s="8"/>
    </row>
    <row r="10" spans="1:10" x14ac:dyDescent="0.2">
      <c r="A10" s="5"/>
      <c r="B10" s="5"/>
      <c r="C10" s="5"/>
      <c r="D10" s="5"/>
      <c r="E10" s="5"/>
      <c r="F10" s="5"/>
      <c r="G10" s="5"/>
      <c r="H10" s="5"/>
      <c r="I10" s="5"/>
      <c r="J10" s="5"/>
    </row>
    <row r="11" spans="1:10" x14ac:dyDescent="0.2">
      <c r="A11" s="5"/>
      <c r="B11" s="5"/>
      <c r="C11" s="5"/>
      <c r="D11" s="5"/>
      <c r="E11" s="88" t="s">
        <v>11</v>
      </c>
      <c r="F11" s="89"/>
      <c r="G11" s="5"/>
      <c r="H11" s="5"/>
      <c r="I11" s="5"/>
      <c r="J11" s="5"/>
    </row>
    <row r="12" spans="1:10" x14ac:dyDescent="0.2">
      <c r="A12" s="5"/>
      <c r="B12" s="5"/>
      <c r="C12" s="5"/>
      <c r="D12" s="88" t="s">
        <v>12</v>
      </c>
      <c r="E12" s="89"/>
      <c r="F12" s="89"/>
      <c r="G12" s="89"/>
      <c r="H12" s="5"/>
      <c r="I12" s="5"/>
      <c r="J12" s="5"/>
    </row>
    <row r="13" spans="1:10" s="10" customFormat="1" ht="11.25" x14ac:dyDescent="0.2">
      <c r="A13" s="9"/>
      <c r="C13" s="11"/>
      <c r="D13" s="11"/>
      <c r="E13" s="11"/>
    </row>
    <row r="14" spans="1:10" ht="17.25" customHeight="1" x14ac:dyDescent="0.2">
      <c r="A14" s="90" t="s">
        <v>13</v>
      </c>
      <c r="B14" s="90"/>
      <c r="C14" s="90"/>
      <c r="D14" s="90"/>
      <c r="E14" s="90"/>
      <c r="F14" s="90"/>
      <c r="G14" s="90"/>
      <c r="H14" s="90"/>
      <c r="I14" s="90"/>
    </row>
    <row r="15" spans="1:10" ht="25.5" customHeight="1" x14ac:dyDescent="0.2">
      <c r="A15" s="90"/>
      <c r="B15" s="90"/>
      <c r="C15" s="90"/>
      <c r="D15" s="90"/>
      <c r="E15" s="90"/>
      <c r="F15" s="90"/>
      <c r="G15" s="90"/>
      <c r="H15" s="90"/>
      <c r="I15" s="90"/>
    </row>
    <row r="16" spans="1:10" ht="30.75" customHeight="1" x14ac:dyDescent="0.2">
      <c r="A16" s="90"/>
      <c r="B16" s="90"/>
      <c r="C16" s="90"/>
      <c r="D16" s="90"/>
      <c r="E16" s="90"/>
      <c r="F16" s="90"/>
      <c r="G16" s="90"/>
      <c r="H16" s="90"/>
      <c r="I16" s="90"/>
    </row>
    <row r="17" spans="1:9" ht="30.75" customHeight="1" x14ac:dyDescent="0.2">
      <c r="A17" s="90"/>
      <c r="B17" s="90"/>
      <c r="C17" s="90"/>
      <c r="D17" s="90"/>
      <c r="E17" s="90"/>
      <c r="F17" s="90"/>
      <c r="G17" s="90"/>
      <c r="H17" s="90"/>
      <c r="I17" s="90"/>
    </row>
    <row r="18" spans="1:9" ht="27" customHeight="1" x14ac:dyDescent="0.2">
      <c r="A18" s="90"/>
      <c r="B18" s="90"/>
      <c r="C18" s="90"/>
      <c r="D18" s="90"/>
      <c r="E18" s="90"/>
      <c r="F18" s="90"/>
      <c r="G18" s="90"/>
      <c r="H18" s="90"/>
      <c r="I18" s="90"/>
    </row>
    <row r="19" spans="1:9" ht="32.25" customHeight="1" x14ac:dyDescent="0.2">
      <c r="A19" s="90"/>
      <c r="B19" s="90"/>
      <c r="C19" s="90"/>
      <c r="D19" s="90"/>
      <c r="E19" s="90"/>
      <c r="F19" s="90"/>
      <c r="G19" s="90"/>
      <c r="H19" s="90"/>
      <c r="I19" s="90"/>
    </row>
    <row r="20" spans="1:9" ht="45" customHeight="1" x14ac:dyDescent="0.2">
      <c r="A20" s="90"/>
      <c r="B20" s="90"/>
      <c r="C20" s="90"/>
      <c r="D20" s="90"/>
      <c r="E20" s="90"/>
      <c r="F20" s="90"/>
      <c r="G20" s="90"/>
      <c r="H20" s="90"/>
      <c r="I20" s="90"/>
    </row>
    <row r="21" spans="1:9" ht="9.75" customHeight="1" x14ac:dyDescent="0.2">
      <c r="A21" s="90"/>
      <c r="B21" s="90"/>
      <c r="C21" s="90"/>
      <c r="D21" s="90"/>
      <c r="E21" s="90"/>
      <c r="F21" s="90"/>
      <c r="G21" s="90"/>
      <c r="H21" s="90"/>
      <c r="I21" s="90"/>
    </row>
    <row r="22" spans="1:9" ht="10.5" hidden="1" customHeight="1" x14ac:dyDescent="0.2">
      <c r="A22" s="90"/>
      <c r="B22" s="90"/>
      <c r="C22" s="90"/>
      <c r="D22" s="90"/>
      <c r="E22" s="90"/>
      <c r="F22" s="90"/>
      <c r="G22" s="90"/>
      <c r="H22" s="90"/>
      <c r="I22" s="90"/>
    </row>
    <row r="23" spans="1:9" ht="27" hidden="1" customHeight="1" x14ac:dyDescent="0.2">
      <c r="A23" s="90"/>
      <c r="B23" s="90"/>
      <c r="C23" s="90"/>
      <c r="D23" s="90"/>
      <c r="E23" s="90"/>
      <c r="F23" s="90"/>
      <c r="G23" s="90"/>
      <c r="H23" s="90"/>
      <c r="I23" s="90"/>
    </row>
    <row r="24" spans="1:9" ht="23.25" hidden="1" customHeight="1" x14ac:dyDescent="0.2">
      <c r="A24" s="91"/>
      <c r="B24" s="91"/>
      <c r="C24" s="91"/>
      <c r="D24" s="91"/>
      <c r="E24" s="91"/>
      <c r="F24" s="91"/>
      <c r="G24" s="91"/>
      <c r="H24" s="91"/>
      <c r="I24" s="91"/>
    </row>
    <row r="25" spans="1:9" ht="99" customHeight="1" x14ac:dyDescent="0.2">
      <c r="A25" s="12" t="s">
        <v>14</v>
      </c>
      <c r="B25" s="80" t="s">
        <v>15</v>
      </c>
      <c r="C25" s="81"/>
      <c r="D25" s="80" t="s">
        <v>16</v>
      </c>
      <c r="E25" s="82"/>
      <c r="F25" s="82"/>
      <c r="G25" s="81"/>
      <c r="H25" s="13" t="s">
        <v>17</v>
      </c>
      <c r="I25" s="13" t="s">
        <v>18</v>
      </c>
    </row>
    <row r="26" spans="1:9" ht="12.75" customHeight="1" x14ac:dyDescent="0.25">
      <c r="A26" s="14">
        <v>1</v>
      </c>
      <c r="B26" s="83">
        <v>2</v>
      </c>
      <c r="C26" s="84"/>
      <c r="D26" s="83">
        <v>3</v>
      </c>
      <c r="E26" s="85"/>
      <c r="F26" s="85"/>
      <c r="G26" s="84"/>
      <c r="H26" s="14">
        <v>4</v>
      </c>
      <c r="I26" s="14">
        <v>5</v>
      </c>
    </row>
    <row r="27" spans="1:9" ht="121.5" customHeight="1" x14ac:dyDescent="0.2">
      <c r="A27" s="15">
        <v>1</v>
      </c>
      <c r="B27" s="63" t="s">
        <v>19</v>
      </c>
      <c r="C27" s="64"/>
      <c r="D27" s="63" t="s">
        <v>20</v>
      </c>
      <c r="E27" s="65"/>
      <c r="F27" s="65"/>
      <c r="G27" s="64"/>
      <c r="H27" s="15" t="s">
        <v>21</v>
      </c>
      <c r="I27" s="16">
        <f>25157.33*0.25*4.53</f>
        <v>28490.676225000003</v>
      </c>
    </row>
    <row r="28" spans="1:9" ht="115.5" customHeight="1" x14ac:dyDescent="0.2">
      <c r="A28" s="75">
        <v>2</v>
      </c>
      <c r="B28" s="69" t="s">
        <v>22</v>
      </c>
      <c r="C28" s="70"/>
      <c r="D28" s="69" t="s">
        <v>23</v>
      </c>
      <c r="E28" s="71"/>
      <c r="F28" s="71"/>
      <c r="G28" s="70"/>
      <c r="H28" s="75" t="s">
        <v>24</v>
      </c>
      <c r="I28" s="73">
        <f>13431.45*0.7*0.85*4.53</f>
        <v>36202.458757500004</v>
      </c>
    </row>
    <row r="29" spans="1:9" ht="20.25" hidden="1" customHeight="1" x14ac:dyDescent="0.2">
      <c r="A29" s="76"/>
      <c r="B29" s="66"/>
      <c r="C29" s="67"/>
      <c r="D29" s="66"/>
      <c r="E29" s="68"/>
      <c r="F29" s="68"/>
      <c r="G29" s="67"/>
      <c r="H29" s="76"/>
      <c r="I29" s="74"/>
    </row>
    <row r="30" spans="1:9" ht="114.75" customHeight="1" x14ac:dyDescent="0.2">
      <c r="A30" s="15">
        <v>3</v>
      </c>
      <c r="B30" s="63" t="s">
        <v>25</v>
      </c>
      <c r="C30" s="64"/>
      <c r="D30" s="63" t="s">
        <v>26</v>
      </c>
      <c r="E30" s="65"/>
      <c r="F30" s="65"/>
      <c r="G30" s="64"/>
      <c r="H30" s="15" t="s">
        <v>27</v>
      </c>
      <c r="I30" s="16">
        <f>10840.44*0.7*0.85*4.53</f>
        <v>29218.779953999998</v>
      </c>
    </row>
    <row r="31" spans="1:9" ht="183.75" customHeight="1" x14ac:dyDescent="0.2">
      <c r="A31" s="15">
        <v>4</v>
      </c>
      <c r="B31" s="63" t="s">
        <v>28</v>
      </c>
      <c r="C31" s="64"/>
      <c r="D31" s="63" t="s">
        <v>29</v>
      </c>
      <c r="E31" s="65"/>
      <c r="F31" s="65"/>
      <c r="G31" s="64"/>
      <c r="H31" s="15" t="s">
        <v>30</v>
      </c>
      <c r="I31" s="16">
        <f>18870.55*0.7*0.85*4.53</f>
        <v>50862.736942499992</v>
      </c>
    </row>
    <row r="32" spans="1:9" ht="171.75" customHeight="1" x14ac:dyDescent="0.2">
      <c r="A32" s="75">
        <v>5</v>
      </c>
      <c r="B32" s="69" t="s">
        <v>31</v>
      </c>
      <c r="C32" s="70"/>
      <c r="D32" s="69" t="s">
        <v>32</v>
      </c>
      <c r="E32" s="71"/>
      <c r="F32" s="71"/>
      <c r="G32" s="70"/>
      <c r="H32" s="75" t="s">
        <v>33</v>
      </c>
      <c r="I32" s="73">
        <f>(7763+42*160)*2*0.6*4.53*1.4*(1+0.1)*0.825</f>
        <v>100025.941554</v>
      </c>
    </row>
    <row r="33" spans="1:9" ht="4.5" hidden="1" customHeight="1" x14ac:dyDescent="0.2">
      <c r="A33" s="76"/>
      <c r="B33" s="77"/>
      <c r="C33" s="78"/>
      <c r="D33" s="77"/>
      <c r="E33" s="79"/>
      <c r="F33" s="79"/>
      <c r="G33" s="78"/>
      <c r="H33" s="76"/>
      <c r="I33" s="74"/>
    </row>
    <row r="34" spans="1:9" ht="128.25" customHeight="1" x14ac:dyDescent="0.2">
      <c r="A34" s="17"/>
      <c r="B34" s="66" t="s">
        <v>34</v>
      </c>
      <c r="C34" s="67"/>
      <c r="D34" s="66" t="s">
        <v>35</v>
      </c>
      <c r="E34" s="68"/>
      <c r="F34" s="68"/>
      <c r="G34" s="67"/>
      <c r="H34" s="17"/>
      <c r="I34" s="18"/>
    </row>
    <row r="35" spans="1:9" ht="172.5" customHeight="1" x14ac:dyDescent="0.2">
      <c r="A35" s="19">
        <v>6</v>
      </c>
      <c r="B35" s="69" t="s">
        <v>36</v>
      </c>
      <c r="C35" s="70"/>
      <c r="D35" s="69" t="s">
        <v>37</v>
      </c>
      <c r="E35" s="71"/>
      <c r="F35" s="71"/>
      <c r="G35" s="70"/>
      <c r="H35" s="19" t="s">
        <v>38</v>
      </c>
      <c r="I35" s="20">
        <f>(11960+0*1)*2*0.6*4.53*1.4*(1+0.1)*0.775</f>
        <v>77594.877360000013</v>
      </c>
    </row>
    <row r="36" spans="1:9" ht="87.75" customHeight="1" x14ac:dyDescent="0.2">
      <c r="A36" s="21"/>
      <c r="B36" s="66" t="s">
        <v>34</v>
      </c>
      <c r="C36" s="67"/>
      <c r="D36" s="66" t="s">
        <v>39</v>
      </c>
      <c r="E36" s="68"/>
      <c r="F36" s="68"/>
      <c r="G36" s="67"/>
      <c r="H36" s="17"/>
      <c r="I36" s="18"/>
    </row>
    <row r="37" spans="1:9" ht="177" customHeight="1" x14ac:dyDescent="0.2">
      <c r="A37" s="21">
        <v>7</v>
      </c>
      <c r="B37" s="69" t="s">
        <v>40</v>
      </c>
      <c r="C37" s="70"/>
      <c r="D37" s="69" t="s">
        <v>41</v>
      </c>
      <c r="E37" s="71"/>
      <c r="F37" s="71"/>
      <c r="G37" s="70"/>
      <c r="H37" s="19" t="s">
        <v>42</v>
      </c>
      <c r="I37" s="22">
        <f>(7763+42*75)*2*0.6*4.53*1.4*(1+0.1)*0.775</f>
        <v>70802.08165800001</v>
      </c>
    </row>
    <row r="38" spans="1:9" ht="87.75" customHeight="1" x14ac:dyDescent="0.2">
      <c r="A38" s="21"/>
      <c r="B38" s="66" t="s">
        <v>34</v>
      </c>
      <c r="C38" s="67"/>
      <c r="D38" s="66" t="s">
        <v>43</v>
      </c>
      <c r="E38" s="68"/>
      <c r="F38" s="68"/>
      <c r="G38" s="67"/>
      <c r="H38" s="17"/>
      <c r="I38" s="23"/>
    </row>
    <row r="39" spans="1:9" ht="172.5" customHeight="1" x14ac:dyDescent="0.2">
      <c r="A39" s="15">
        <v>8</v>
      </c>
      <c r="B39" s="72" t="s">
        <v>44</v>
      </c>
      <c r="C39" s="72"/>
      <c r="D39" s="63" t="s">
        <v>37</v>
      </c>
      <c r="E39" s="65"/>
      <c r="F39" s="65"/>
      <c r="G39" s="64"/>
      <c r="H39" s="15" t="s">
        <v>45</v>
      </c>
      <c r="I39" s="16">
        <f>(11960+0*1)*2*0.6*4.53*1.4*(1+0.1)*0.775</f>
        <v>77594.877360000013</v>
      </c>
    </row>
    <row r="40" spans="1:9" ht="99" customHeight="1" x14ac:dyDescent="0.2">
      <c r="A40" s="17"/>
      <c r="B40" s="66" t="s">
        <v>34</v>
      </c>
      <c r="C40" s="67"/>
      <c r="D40" s="66" t="s">
        <v>46</v>
      </c>
      <c r="E40" s="68"/>
      <c r="F40" s="68"/>
      <c r="G40" s="67"/>
      <c r="H40" s="21"/>
      <c r="I40" s="18"/>
    </row>
    <row r="41" spans="1:9" ht="197.25" customHeight="1" x14ac:dyDescent="0.2">
      <c r="A41" s="19">
        <v>9</v>
      </c>
      <c r="B41" s="63" t="s">
        <v>47</v>
      </c>
      <c r="C41" s="64"/>
      <c r="D41" s="63" t="s">
        <v>48</v>
      </c>
      <c r="E41" s="65"/>
      <c r="F41" s="65"/>
      <c r="G41" s="64"/>
      <c r="H41" s="15" t="s">
        <v>49</v>
      </c>
      <c r="I41" s="24">
        <f>23349.818*(0.018/0.2)*1*0.7*4.53*0.85</f>
        <v>5664.2338751669986</v>
      </c>
    </row>
    <row r="42" spans="1:9" ht="26.25" customHeight="1" x14ac:dyDescent="0.2">
      <c r="A42" s="17"/>
      <c r="B42" s="63" t="s">
        <v>50</v>
      </c>
      <c r="C42" s="64"/>
      <c r="D42" s="63"/>
      <c r="E42" s="65"/>
      <c r="F42" s="65"/>
      <c r="G42" s="64"/>
      <c r="H42" s="17"/>
      <c r="I42" s="18"/>
    </row>
    <row r="43" spans="1:9" ht="26.25" customHeight="1" x14ac:dyDescent="0.2">
      <c r="A43" s="17"/>
      <c r="B43" s="63" t="s">
        <v>51</v>
      </c>
      <c r="C43" s="64"/>
      <c r="D43" s="63" t="s">
        <v>52</v>
      </c>
      <c r="E43" s="65"/>
      <c r="F43" s="65"/>
      <c r="G43" s="64"/>
      <c r="H43" s="17"/>
      <c r="I43" s="18"/>
    </row>
    <row r="44" spans="1:9" ht="26.25" customHeight="1" x14ac:dyDescent="0.2">
      <c r="A44" s="17"/>
      <c r="B44" s="63"/>
      <c r="C44" s="64"/>
      <c r="D44" s="63" t="s">
        <v>53</v>
      </c>
      <c r="E44" s="65"/>
      <c r="F44" s="65"/>
      <c r="G44" s="64"/>
      <c r="H44" s="17"/>
      <c r="I44" s="18"/>
    </row>
    <row r="45" spans="1:9" ht="33" customHeight="1" x14ac:dyDescent="0.2">
      <c r="A45" s="17"/>
      <c r="B45" s="63"/>
      <c r="C45" s="64"/>
      <c r="D45" s="63" t="s">
        <v>54</v>
      </c>
      <c r="E45" s="65"/>
      <c r="F45" s="65"/>
      <c r="G45" s="64"/>
      <c r="H45" s="17"/>
      <c r="I45" s="18"/>
    </row>
    <row r="46" spans="1:9" ht="33" customHeight="1" x14ac:dyDescent="0.2">
      <c r="A46" s="17"/>
      <c r="B46" s="63" t="s">
        <v>55</v>
      </c>
      <c r="C46" s="64"/>
      <c r="D46" s="63"/>
      <c r="E46" s="65"/>
      <c r="F46" s="65"/>
      <c r="G46" s="64"/>
      <c r="H46" s="17" t="s">
        <v>56</v>
      </c>
      <c r="I46" s="18"/>
    </row>
    <row r="47" spans="1:9" ht="208.5" customHeight="1" x14ac:dyDescent="0.2">
      <c r="A47" s="17">
        <v>10</v>
      </c>
      <c r="B47" s="63" t="s">
        <v>57</v>
      </c>
      <c r="C47" s="64"/>
      <c r="D47" s="63" t="s">
        <v>48</v>
      </c>
      <c r="E47" s="65"/>
      <c r="F47" s="65"/>
      <c r="G47" s="64"/>
      <c r="H47" s="15" t="s">
        <v>49</v>
      </c>
      <c r="I47" s="24">
        <f>23349.818*(0.018/0.2)*1*0.7*4.53*0.85</f>
        <v>5664.2338751669986</v>
      </c>
    </row>
    <row r="48" spans="1:9" ht="26.25" customHeight="1" x14ac:dyDescent="0.2">
      <c r="A48" s="17"/>
      <c r="B48" s="63" t="s">
        <v>50</v>
      </c>
      <c r="C48" s="64"/>
      <c r="D48" s="63"/>
      <c r="E48" s="65"/>
      <c r="F48" s="65"/>
      <c r="G48" s="64"/>
      <c r="H48" s="17"/>
      <c r="I48" s="18"/>
    </row>
    <row r="49" spans="1:9" ht="26.25" customHeight="1" x14ac:dyDescent="0.2">
      <c r="A49" s="17"/>
      <c r="B49" s="63" t="s">
        <v>51</v>
      </c>
      <c r="C49" s="64"/>
      <c r="D49" s="63" t="s">
        <v>52</v>
      </c>
      <c r="E49" s="65"/>
      <c r="F49" s="65"/>
      <c r="G49" s="64"/>
      <c r="H49" s="17"/>
      <c r="I49" s="18"/>
    </row>
    <row r="50" spans="1:9" ht="34.5" customHeight="1" x14ac:dyDescent="0.2">
      <c r="A50" s="15"/>
      <c r="B50" s="63"/>
      <c r="C50" s="64"/>
      <c r="D50" s="63" t="s">
        <v>53</v>
      </c>
      <c r="E50" s="65"/>
      <c r="F50" s="65"/>
      <c r="G50" s="64"/>
      <c r="H50" s="17"/>
      <c r="I50" s="18"/>
    </row>
    <row r="51" spans="1:9" ht="38.25" customHeight="1" x14ac:dyDescent="0.2">
      <c r="A51" s="21"/>
      <c r="B51" s="63"/>
      <c r="C51" s="64"/>
      <c r="D51" s="63" t="s">
        <v>54</v>
      </c>
      <c r="E51" s="65"/>
      <c r="F51" s="65"/>
      <c r="G51" s="64"/>
      <c r="H51" s="17"/>
      <c r="I51" s="18"/>
    </row>
    <row r="52" spans="1:9" ht="39.75" customHeight="1" x14ac:dyDescent="0.2">
      <c r="A52" s="21"/>
      <c r="B52" s="63" t="s">
        <v>55</v>
      </c>
      <c r="C52" s="64"/>
      <c r="D52" s="63"/>
      <c r="E52" s="65"/>
      <c r="F52" s="65"/>
      <c r="G52" s="64"/>
      <c r="H52" s="17" t="s">
        <v>56</v>
      </c>
      <c r="I52" s="18"/>
    </row>
    <row r="53" spans="1:9" ht="195.75" customHeight="1" x14ac:dyDescent="0.2">
      <c r="A53" s="21">
        <v>11</v>
      </c>
      <c r="B53" s="63" t="s">
        <v>58</v>
      </c>
      <c r="C53" s="64"/>
      <c r="D53" s="63" t="s">
        <v>48</v>
      </c>
      <c r="E53" s="65"/>
      <c r="F53" s="65"/>
      <c r="G53" s="64"/>
      <c r="H53" s="15" t="s">
        <v>49</v>
      </c>
      <c r="I53" s="24">
        <f>23349.818*(0.018/0.2)*1*0.7*4.53*0.85</f>
        <v>5664.2338751669986</v>
      </c>
    </row>
    <row r="54" spans="1:9" ht="35.25" customHeight="1" x14ac:dyDescent="0.2">
      <c r="A54" s="21"/>
      <c r="B54" s="63" t="s">
        <v>50</v>
      </c>
      <c r="C54" s="64"/>
      <c r="D54" s="63"/>
      <c r="E54" s="65"/>
      <c r="F54" s="65"/>
      <c r="G54" s="64"/>
      <c r="H54" s="17"/>
      <c r="I54" s="18"/>
    </row>
    <row r="55" spans="1:9" ht="32.25" customHeight="1" x14ac:dyDescent="0.2">
      <c r="A55" s="21"/>
      <c r="B55" s="63" t="s">
        <v>51</v>
      </c>
      <c r="C55" s="64"/>
      <c r="D55" s="63" t="s">
        <v>52</v>
      </c>
      <c r="E55" s="65"/>
      <c r="F55" s="65"/>
      <c r="G55" s="64"/>
      <c r="H55" s="17"/>
      <c r="I55" s="18"/>
    </row>
    <row r="56" spans="1:9" ht="24.75" customHeight="1" x14ac:dyDescent="0.2">
      <c r="A56" s="21"/>
      <c r="B56" s="63"/>
      <c r="C56" s="64"/>
      <c r="D56" s="63" t="s">
        <v>53</v>
      </c>
      <c r="E56" s="65"/>
      <c r="F56" s="65"/>
      <c r="G56" s="64"/>
      <c r="H56" s="17"/>
      <c r="I56" s="18"/>
    </row>
    <row r="57" spans="1:9" ht="32.25" customHeight="1" x14ac:dyDescent="0.2">
      <c r="A57" s="21"/>
      <c r="B57" s="63"/>
      <c r="C57" s="64"/>
      <c r="D57" s="63" t="s">
        <v>54</v>
      </c>
      <c r="E57" s="65"/>
      <c r="F57" s="65"/>
      <c r="G57" s="64"/>
      <c r="H57" s="17"/>
      <c r="I57" s="18"/>
    </row>
    <row r="58" spans="1:9" ht="32.25" customHeight="1" x14ac:dyDescent="0.2">
      <c r="A58" s="21"/>
      <c r="B58" s="63" t="s">
        <v>55</v>
      </c>
      <c r="C58" s="64"/>
      <c r="D58" s="63"/>
      <c r="E58" s="65"/>
      <c r="F58" s="65"/>
      <c r="G58" s="64"/>
      <c r="H58" s="17" t="s">
        <v>56</v>
      </c>
      <c r="I58" s="18"/>
    </row>
    <row r="59" spans="1:9" ht="185.25" customHeight="1" x14ac:dyDescent="0.2">
      <c r="A59" s="25">
        <v>12</v>
      </c>
      <c r="B59" s="58" t="s">
        <v>59</v>
      </c>
      <c r="C59" s="59"/>
      <c r="D59" s="58" t="s">
        <v>60</v>
      </c>
      <c r="E59" s="60"/>
      <c r="F59" s="60"/>
      <c r="G59" s="59"/>
      <c r="H59" s="26" t="s">
        <v>61</v>
      </c>
      <c r="I59" s="27">
        <v>18120</v>
      </c>
    </row>
    <row r="60" spans="1:9" ht="24.75" customHeight="1" x14ac:dyDescent="0.2">
      <c r="A60" s="25"/>
      <c r="B60" s="58" t="s">
        <v>50</v>
      </c>
      <c r="C60" s="59"/>
      <c r="D60" s="58"/>
      <c r="E60" s="60"/>
      <c r="F60" s="60"/>
      <c r="G60" s="59"/>
      <c r="H60" s="26"/>
      <c r="I60" s="27"/>
    </row>
    <row r="61" spans="1:9" ht="23.25" customHeight="1" x14ac:dyDescent="0.2">
      <c r="A61" s="25"/>
      <c r="B61" s="58" t="s">
        <v>51</v>
      </c>
      <c r="C61" s="59"/>
      <c r="D61" s="58" t="s">
        <v>62</v>
      </c>
      <c r="E61" s="60"/>
      <c r="F61" s="60"/>
      <c r="G61" s="59"/>
      <c r="H61" s="26"/>
      <c r="I61" s="27"/>
    </row>
    <row r="62" spans="1:9" ht="30" customHeight="1" x14ac:dyDescent="0.2">
      <c r="A62" s="25"/>
      <c r="B62" s="61"/>
      <c r="C62" s="62"/>
      <c r="D62" s="58" t="s">
        <v>53</v>
      </c>
      <c r="E62" s="60"/>
      <c r="F62" s="60"/>
      <c r="G62" s="59"/>
      <c r="H62" s="26"/>
      <c r="I62" s="27"/>
    </row>
    <row r="63" spans="1:9" ht="30.75" customHeight="1" x14ac:dyDescent="0.2">
      <c r="A63" s="25"/>
      <c r="B63" s="58" t="s">
        <v>55</v>
      </c>
      <c r="C63" s="59"/>
      <c r="D63" s="58"/>
      <c r="E63" s="60"/>
      <c r="F63" s="60"/>
      <c r="G63" s="59"/>
      <c r="H63" s="26" t="s">
        <v>63</v>
      </c>
      <c r="I63" s="27"/>
    </row>
    <row r="64" spans="1:9" ht="46.5" customHeight="1" x14ac:dyDescent="0.2">
      <c r="A64" s="28">
        <v>13</v>
      </c>
      <c r="B64" s="49" t="s">
        <v>64</v>
      </c>
      <c r="C64" s="51"/>
      <c r="D64" s="49"/>
      <c r="E64" s="50"/>
      <c r="F64" s="50"/>
      <c r="G64" s="51"/>
      <c r="H64" s="29" t="s">
        <v>65</v>
      </c>
      <c r="I64" s="27">
        <f>SUM(I27+I28+I30+I31+I32+I35+I37+I39+I41+I47+I53+I59)*0.1</f>
        <v>50590.513143650111</v>
      </c>
    </row>
    <row r="65" spans="1:9" ht="63" customHeight="1" x14ac:dyDescent="0.2">
      <c r="A65" s="25">
        <v>14</v>
      </c>
      <c r="B65" s="58" t="s">
        <v>66</v>
      </c>
      <c r="C65" s="59"/>
      <c r="D65" s="58" t="s">
        <v>67</v>
      </c>
      <c r="E65" s="60"/>
      <c r="F65" s="60"/>
      <c r="G65" s="59"/>
      <c r="H65" s="26"/>
      <c r="I65" s="30">
        <f>5000/1.2</f>
        <v>4166.666666666667</v>
      </c>
    </row>
    <row r="66" spans="1:9" ht="42.75" customHeight="1" x14ac:dyDescent="0.2">
      <c r="A66" s="26">
        <v>15</v>
      </c>
      <c r="B66" s="58" t="s">
        <v>68</v>
      </c>
      <c r="C66" s="59"/>
      <c r="D66" s="58"/>
      <c r="E66" s="60"/>
      <c r="F66" s="60"/>
      <c r="G66" s="59"/>
      <c r="H66" s="26"/>
      <c r="I66" s="30">
        <v>164794.03</v>
      </c>
    </row>
    <row r="67" spans="1:9" ht="35.25" customHeight="1" x14ac:dyDescent="0.2">
      <c r="A67" s="31">
        <v>16</v>
      </c>
      <c r="B67" s="47" t="s">
        <v>69</v>
      </c>
      <c r="C67" s="48"/>
      <c r="D67" s="49"/>
      <c r="E67" s="50"/>
      <c r="F67" s="50"/>
      <c r="G67" s="51"/>
      <c r="H67" s="29"/>
      <c r="I67" s="27">
        <f>I27+I28+I30+I31+I32+I35+I37+I39+I41+I47+I53+I59+I64+I65+I66</f>
        <v>725456.34124681784</v>
      </c>
    </row>
    <row r="68" spans="1:9" ht="39.75" customHeight="1" x14ac:dyDescent="0.2">
      <c r="A68" s="32">
        <v>17</v>
      </c>
      <c r="B68" s="47" t="s">
        <v>70</v>
      </c>
      <c r="C68" s="48"/>
      <c r="D68" s="52"/>
      <c r="E68" s="53"/>
      <c r="F68" s="53"/>
      <c r="G68" s="54"/>
      <c r="H68" s="33"/>
      <c r="I68" s="27">
        <f>I67*20%</f>
        <v>145091.26824936358</v>
      </c>
    </row>
    <row r="69" spans="1:9" ht="36" customHeight="1" x14ac:dyDescent="0.2">
      <c r="A69" s="32">
        <v>18</v>
      </c>
      <c r="B69" s="47" t="s">
        <v>71</v>
      </c>
      <c r="C69" s="48"/>
      <c r="D69" s="55"/>
      <c r="E69" s="56"/>
      <c r="F69" s="56"/>
      <c r="G69" s="57"/>
      <c r="H69" s="34"/>
      <c r="I69" s="35">
        <f>I67+I68</f>
        <v>870547.60949618137</v>
      </c>
    </row>
    <row r="70" spans="1:9" ht="19.5" customHeight="1" x14ac:dyDescent="0.25">
      <c r="A70" s="36"/>
      <c r="B70" s="36"/>
      <c r="C70" s="36"/>
      <c r="D70" s="36"/>
      <c r="E70" s="36"/>
      <c r="F70" s="36"/>
      <c r="G70" s="36"/>
      <c r="H70" s="36"/>
      <c r="I70" s="36"/>
    </row>
    <row r="71" spans="1:9" ht="19.5" customHeight="1" x14ac:dyDescent="0.25">
      <c r="A71" s="1" t="s">
        <v>72</v>
      </c>
      <c r="B71" s="1"/>
      <c r="C71" s="44"/>
      <c r="D71" s="44"/>
      <c r="E71" s="44"/>
      <c r="F71" s="44"/>
      <c r="G71" s="37"/>
      <c r="H71" s="45"/>
      <c r="I71" s="45"/>
    </row>
    <row r="72" spans="1:9" ht="21.75" customHeight="1" x14ac:dyDescent="0.25">
      <c r="A72" s="44" t="s">
        <v>73</v>
      </c>
      <c r="B72" s="44"/>
      <c r="C72" s="44"/>
      <c r="D72" s="44"/>
      <c r="E72" s="1"/>
      <c r="F72" s="1"/>
      <c r="G72" s="38"/>
      <c r="H72" s="43"/>
      <c r="I72" s="43"/>
    </row>
    <row r="73" spans="1:9" ht="15.75" x14ac:dyDescent="0.25">
      <c r="A73" s="1" t="s">
        <v>74</v>
      </c>
      <c r="B73" s="1"/>
      <c r="C73" s="1"/>
      <c r="D73" s="1"/>
      <c r="E73" s="1"/>
      <c r="F73" s="1"/>
      <c r="G73" s="39"/>
      <c r="H73" s="42"/>
      <c r="I73" s="42"/>
    </row>
    <row r="74" spans="1:9" ht="15.75" x14ac:dyDescent="0.25">
      <c r="A74" s="7" t="s">
        <v>75</v>
      </c>
      <c r="B74" s="1"/>
      <c r="C74" s="1"/>
      <c r="D74" s="1"/>
      <c r="E74" s="1"/>
      <c r="F74" s="1"/>
      <c r="H74" s="41"/>
      <c r="I74" s="41"/>
    </row>
    <row r="75" spans="1:9" ht="15.75" x14ac:dyDescent="0.25">
      <c r="A75" s="1" t="s">
        <v>76</v>
      </c>
      <c r="B75" s="1"/>
      <c r="C75" s="1"/>
      <c r="D75" s="1"/>
      <c r="E75" s="1"/>
      <c r="F75" s="1"/>
      <c r="H75" s="41"/>
      <c r="I75" s="41"/>
    </row>
    <row r="76" spans="1:9" x14ac:dyDescent="0.2">
      <c r="A76" s="46"/>
      <c r="B76" s="46"/>
      <c r="C76" s="46"/>
      <c r="D76" s="46"/>
      <c r="H76" s="46"/>
      <c r="I76" s="46"/>
    </row>
    <row r="77" spans="1:9" x14ac:dyDescent="0.2">
      <c r="A77" s="41"/>
      <c r="B77" s="41"/>
      <c r="C77" s="41"/>
      <c r="D77" s="41"/>
      <c r="H77" s="41"/>
      <c r="I77" s="41"/>
    </row>
    <row r="78" spans="1:9" ht="12.75" customHeight="1" x14ac:dyDescent="0.2">
      <c r="A78" s="42"/>
      <c r="B78" s="42"/>
      <c r="C78" s="42"/>
      <c r="D78" s="42"/>
      <c r="E78" s="39"/>
      <c r="F78" s="39"/>
      <c r="G78" s="39"/>
      <c r="H78" s="42"/>
      <c r="I78" s="42"/>
    </row>
    <row r="79" spans="1:9" ht="12.75" customHeight="1" x14ac:dyDescent="0.2">
      <c r="A79" s="43"/>
      <c r="B79" s="43"/>
      <c r="C79" s="43"/>
      <c r="D79" s="43"/>
      <c r="E79" s="38"/>
      <c r="F79" s="38"/>
      <c r="G79" s="38"/>
      <c r="H79" s="43"/>
      <c r="I79" s="43"/>
    </row>
    <row r="80" spans="1:9" x14ac:dyDescent="0.2">
      <c r="A80" s="42"/>
      <c r="B80" s="42"/>
      <c r="C80" s="42"/>
      <c r="D80" s="42"/>
      <c r="E80" s="39"/>
      <c r="F80" s="39"/>
      <c r="G80" s="39"/>
      <c r="H80" s="42"/>
      <c r="I80" s="42"/>
    </row>
  </sheetData>
  <mergeCells count="111">
    <mergeCell ref="B1:J1"/>
    <mergeCell ref="A3:B3"/>
    <mergeCell ref="G3:H3"/>
    <mergeCell ref="E11:F11"/>
    <mergeCell ref="D12:G12"/>
    <mergeCell ref="A14:I24"/>
    <mergeCell ref="I28:I29"/>
    <mergeCell ref="B30:C30"/>
    <mergeCell ref="D30:G30"/>
    <mergeCell ref="B25:C25"/>
    <mergeCell ref="D25:G25"/>
    <mergeCell ref="B26:C26"/>
    <mergeCell ref="D26:G26"/>
    <mergeCell ref="B27:C27"/>
    <mergeCell ref="D27:G27"/>
    <mergeCell ref="B31:C31"/>
    <mergeCell ref="D31:G31"/>
    <mergeCell ref="A32:A33"/>
    <mergeCell ref="B32:C33"/>
    <mergeCell ref="D32:G33"/>
    <mergeCell ref="H32:H33"/>
    <mergeCell ref="A28:A29"/>
    <mergeCell ref="B28:C29"/>
    <mergeCell ref="D28:G29"/>
    <mergeCell ref="H28:H29"/>
    <mergeCell ref="B37:C37"/>
    <mergeCell ref="D37:G37"/>
    <mergeCell ref="B38:C38"/>
    <mergeCell ref="D38:G38"/>
    <mergeCell ref="B39:C39"/>
    <mergeCell ref="D39:G39"/>
    <mergeCell ref="I32:I33"/>
    <mergeCell ref="B34:C34"/>
    <mergeCell ref="D34:G34"/>
    <mergeCell ref="B35:C35"/>
    <mergeCell ref="D35:G35"/>
    <mergeCell ref="B36:C36"/>
    <mergeCell ref="D36:G36"/>
    <mergeCell ref="B43:C43"/>
    <mergeCell ref="D43:G43"/>
    <mergeCell ref="B44:C44"/>
    <mergeCell ref="D44:G44"/>
    <mergeCell ref="B45:C45"/>
    <mergeCell ref="D45:G45"/>
    <mergeCell ref="B40:C40"/>
    <mergeCell ref="D40:G40"/>
    <mergeCell ref="B41:C41"/>
    <mergeCell ref="D41:G41"/>
    <mergeCell ref="B42:C42"/>
    <mergeCell ref="D42:G42"/>
    <mergeCell ref="B49:C49"/>
    <mergeCell ref="D49:G49"/>
    <mergeCell ref="B50:C50"/>
    <mergeCell ref="D50:G50"/>
    <mergeCell ref="B51:C51"/>
    <mergeCell ref="D51:G51"/>
    <mergeCell ref="B46:C46"/>
    <mergeCell ref="D46:G46"/>
    <mergeCell ref="B47:C47"/>
    <mergeCell ref="D47:G47"/>
    <mergeCell ref="B48:C48"/>
    <mergeCell ref="D48:G48"/>
    <mergeCell ref="B55:C55"/>
    <mergeCell ref="D55:G55"/>
    <mergeCell ref="B56:C56"/>
    <mergeCell ref="D56:G56"/>
    <mergeCell ref="B57:C57"/>
    <mergeCell ref="D57:G57"/>
    <mergeCell ref="B52:C52"/>
    <mergeCell ref="D52:G52"/>
    <mergeCell ref="B53:C53"/>
    <mergeCell ref="D53:G53"/>
    <mergeCell ref="B54:C54"/>
    <mergeCell ref="D54:G54"/>
    <mergeCell ref="B61:C61"/>
    <mergeCell ref="D61:G61"/>
    <mergeCell ref="B62:C62"/>
    <mergeCell ref="D62:G62"/>
    <mergeCell ref="B63:C63"/>
    <mergeCell ref="D63:G63"/>
    <mergeCell ref="B58:C58"/>
    <mergeCell ref="D58:G58"/>
    <mergeCell ref="B59:C59"/>
    <mergeCell ref="D59:G59"/>
    <mergeCell ref="B60:C60"/>
    <mergeCell ref="D60:G60"/>
    <mergeCell ref="B67:C67"/>
    <mergeCell ref="D67:G67"/>
    <mergeCell ref="B68:C68"/>
    <mergeCell ref="D68:G68"/>
    <mergeCell ref="B69:C69"/>
    <mergeCell ref="D69:G69"/>
    <mergeCell ref="B64:C64"/>
    <mergeCell ref="D64:G64"/>
    <mergeCell ref="B65:C65"/>
    <mergeCell ref="D65:G65"/>
    <mergeCell ref="B66:C66"/>
    <mergeCell ref="D66:G66"/>
    <mergeCell ref="A78:D78"/>
    <mergeCell ref="H78:I78"/>
    <mergeCell ref="A79:D79"/>
    <mergeCell ref="H79:I79"/>
    <mergeCell ref="A80:D80"/>
    <mergeCell ref="H80:I80"/>
    <mergeCell ref="C71:F71"/>
    <mergeCell ref="H71:I71"/>
    <mergeCell ref="A72:D72"/>
    <mergeCell ref="H72:I72"/>
    <mergeCell ref="H73:I73"/>
    <mergeCell ref="A76:D76"/>
    <mergeCell ref="H76:I76"/>
  </mergeCells>
  <pageMargins left="0.39370078740157483" right="0.39370078740157483" top="0.74803149606299213" bottom="0.74803149606299213" header="0.31496062992125984" footer="0.31496062992125984"/>
  <pageSetup paperSize="9" scale="91"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Раб. работы</vt:lpstr>
      <vt:lpstr>'Раб. работы'!Область_печати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cp:lastPrinted>2021-04-05T05:17:41Z</cp:lastPrinted>
  <dcterms:created xsi:type="dcterms:W3CDTF">2021-03-31T05:02:42Z</dcterms:created>
  <dcterms:modified xsi:type="dcterms:W3CDTF">2021-04-05T05:17:45Z</dcterms:modified>
</cp:coreProperties>
</file>